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ováková\Desktop\"/>
    </mc:Choice>
  </mc:AlternateContent>
  <bookViews>
    <workbookView xWindow="0" yWindow="0" windowWidth="28800" windowHeight="12435" activeTab="3"/>
  </bookViews>
  <sheets>
    <sheet name="Rekapitulácia stavby" sheetId="1" r:id="rId1"/>
    <sheet name="A - Podhľad" sheetId="2" r:id="rId2"/>
    <sheet name="B - Opravy stien, radiato..." sheetId="3" r:id="rId3"/>
    <sheet name="C - Podlaha" sheetId="4" r:id="rId4"/>
  </sheets>
  <definedNames>
    <definedName name="_xlnm._FilterDatabase" localSheetId="1" hidden="1">'A - Podhľad'!$C$123:$K$148</definedName>
    <definedName name="_xlnm._FilterDatabase" localSheetId="2" hidden="1">'B - Opravy stien, radiato...'!$C$127:$K$185</definedName>
    <definedName name="_xlnm._FilterDatabase" localSheetId="3" hidden="1">'C - Podlaha'!$C$121:$K$147</definedName>
    <definedName name="_xlnm.Print_Titles" localSheetId="1">'A - Podhľad'!$123:$123</definedName>
    <definedName name="_xlnm.Print_Titles" localSheetId="2">'B - Opravy stien, radiato...'!$127:$127</definedName>
    <definedName name="_xlnm.Print_Titles" localSheetId="3">'C - Podlaha'!$121:$121</definedName>
    <definedName name="_xlnm.Print_Titles" localSheetId="0">'Rekapitulácia stavby'!$92:$92</definedName>
    <definedName name="_xlnm.Print_Area" localSheetId="1">'A - Podhľad'!$C$4:$J$76,'A - Podhľad'!$C$82:$J$105,'A - Podhľad'!$C$111:$J$148</definedName>
    <definedName name="_xlnm.Print_Area" localSheetId="2">'B - Opravy stien, radiato...'!$C$4:$J$76,'B - Opravy stien, radiato...'!$C$82:$J$109,'B - Opravy stien, radiato...'!$C$115:$J$185</definedName>
    <definedName name="_xlnm.Print_Area" localSheetId="3">'C - Podlaha'!$C$4:$J$76,'C - Podlaha'!$C$82:$J$103,'C - Podlaha'!$C$109:$J$147</definedName>
    <definedName name="_xlnm.Print_Area" localSheetId="0">'Rekapitulácia stavby'!$D$4:$AO$76,'Rekapitulácia stavby'!$C$82:$AQ$98</definedName>
  </definedNames>
  <calcPr calcId="152511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T136" i="4"/>
  <c r="R137" i="4"/>
  <c r="R136" i="4"/>
  <c r="P137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J119" i="4"/>
  <c r="J118" i="4"/>
  <c r="F118" i="4"/>
  <c r="F116" i="4"/>
  <c r="E114" i="4"/>
  <c r="J92" i="4"/>
  <c r="J91" i="4"/>
  <c r="F91" i="4"/>
  <c r="F89" i="4"/>
  <c r="E87" i="4"/>
  <c r="J18" i="4"/>
  <c r="E18" i="4"/>
  <c r="F92" i="4"/>
  <c r="J17" i="4"/>
  <c r="J12" i="4"/>
  <c r="J116" i="4"/>
  <c r="E7" i="4"/>
  <c r="E85" i="4"/>
  <c r="J37" i="3"/>
  <c r="J36" i="3"/>
  <c r="AY96" i="1"/>
  <c r="J35" i="3"/>
  <c r="AX96" i="1"/>
  <c r="BI185" i="3"/>
  <c r="BH185" i="3"/>
  <c r="BG185" i="3"/>
  <c r="BE185" i="3"/>
  <c r="T185" i="3"/>
  <c r="T184" i="3"/>
  <c r="R185" i="3"/>
  <c r="R184" i="3"/>
  <c r="P185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6" i="3"/>
  <c r="BH156" i="3"/>
  <c r="BG156" i="3"/>
  <c r="BE156" i="3"/>
  <c r="T156" i="3"/>
  <c r="T155" i="3"/>
  <c r="R156" i="3"/>
  <c r="R155" i="3"/>
  <c r="P156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4" i="3"/>
  <c r="BH144" i="3"/>
  <c r="BG144" i="3"/>
  <c r="BE144" i="3"/>
  <c r="T144" i="3"/>
  <c r="T143" i="3"/>
  <c r="R144" i="3"/>
  <c r="R143" i="3"/>
  <c r="P144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T130" i="3"/>
  <c r="R131" i="3"/>
  <c r="R130" i="3"/>
  <c r="P131" i="3"/>
  <c r="P130" i="3"/>
  <c r="J125" i="3"/>
  <c r="J124" i="3"/>
  <c r="F124" i="3"/>
  <c r="F122" i="3"/>
  <c r="E120" i="3"/>
  <c r="J92" i="3"/>
  <c r="J91" i="3"/>
  <c r="F91" i="3"/>
  <c r="F89" i="3"/>
  <c r="E87" i="3"/>
  <c r="J18" i="3"/>
  <c r="E18" i="3"/>
  <c r="F125" i="3"/>
  <c r="J17" i="3"/>
  <c r="J12" i="3"/>
  <c r="J122" i="3"/>
  <c r="E7" i="3"/>
  <c r="E85" i="3"/>
  <c r="J37" i="2"/>
  <c r="J36" i="2"/>
  <c r="AY95" i="1"/>
  <c r="J35" i="2"/>
  <c r="AX95" i="1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29" i="2"/>
  <c r="BH129" i="2"/>
  <c r="BG129" i="2"/>
  <c r="BE129" i="2"/>
  <c r="T129" i="2"/>
  <c r="T128" i="2"/>
  <c r="R129" i="2"/>
  <c r="R128" i="2"/>
  <c r="P129" i="2"/>
  <c r="P128" i="2"/>
  <c r="BI127" i="2"/>
  <c r="BH127" i="2"/>
  <c r="BG127" i="2"/>
  <c r="BE127" i="2"/>
  <c r="T127" i="2"/>
  <c r="T126" i="2"/>
  <c r="T125" i="2"/>
  <c r="R127" i="2"/>
  <c r="R126" i="2"/>
  <c r="R125" i="2"/>
  <c r="P127" i="2"/>
  <c r="P126" i="2"/>
  <c r="P125" i="2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/>
  <c r="J17" i="2"/>
  <c r="J12" i="2"/>
  <c r="J118" i="2"/>
  <c r="E7" i="2"/>
  <c r="E114" i="2"/>
  <c r="L90" i="1"/>
  <c r="AM90" i="1"/>
  <c r="AM89" i="1"/>
  <c r="L89" i="1"/>
  <c r="AM87" i="1"/>
  <c r="L87" i="1"/>
  <c r="L85" i="1"/>
  <c r="L84" i="1"/>
  <c r="J145" i="2"/>
  <c r="J139" i="2"/>
  <c r="BK148" i="3"/>
  <c r="J175" i="3"/>
  <c r="J139" i="3"/>
  <c r="J141" i="3"/>
  <c r="J148" i="3"/>
  <c r="J169" i="3"/>
  <c r="J135" i="4"/>
  <c r="J141" i="4"/>
  <c r="J144" i="2"/>
  <c r="J136" i="2"/>
  <c r="BK127" i="2"/>
  <c r="BK172" i="3"/>
  <c r="BK183" i="3"/>
  <c r="J131" i="3"/>
  <c r="J137" i="3"/>
  <c r="BK161" i="3"/>
  <c r="BK160" i="3"/>
  <c r="J159" i="3"/>
  <c r="J154" i="3"/>
  <c r="J140" i="3"/>
  <c r="BK150" i="3"/>
  <c r="J143" i="4"/>
  <c r="BK145" i="4"/>
  <c r="BK146" i="2"/>
  <c r="BK135" i="2"/>
  <c r="J127" i="2"/>
  <c r="BK169" i="3"/>
  <c r="J160" i="3"/>
  <c r="J133" i="3"/>
  <c r="J178" i="3"/>
  <c r="J138" i="3"/>
  <c r="J136" i="3"/>
  <c r="BK134" i="3"/>
  <c r="J134" i="3"/>
  <c r="J133" i="4"/>
  <c r="J148" i="2"/>
  <c r="BK144" i="2"/>
  <c r="BK138" i="2"/>
  <c r="BK132" i="2"/>
  <c r="J138" i="2"/>
  <c r="J171" i="3"/>
  <c r="BK140" i="3"/>
  <c r="BK136" i="3"/>
  <c r="BK149" i="3"/>
  <c r="J174" i="3"/>
  <c r="BK167" i="3"/>
  <c r="J144" i="3"/>
  <c r="BK158" i="3"/>
  <c r="J147" i="4"/>
  <c r="J125" i="4"/>
  <c r="J142" i="4"/>
  <c r="BK142" i="2"/>
  <c r="AS94" i="1"/>
  <c r="BK141" i="3"/>
  <c r="BK164" i="3"/>
  <c r="J135" i="3"/>
  <c r="BK177" i="3"/>
  <c r="J156" i="3"/>
  <c r="BK126" i="4"/>
  <c r="BK142" i="4"/>
  <c r="BK171" i="3"/>
  <c r="J150" i="3"/>
  <c r="BK154" i="3"/>
  <c r="J170" i="3"/>
  <c r="BK159" i="3"/>
  <c r="J161" i="3"/>
  <c r="BK147" i="4"/>
  <c r="BK129" i="4"/>
  <c r="J146" i="2"/>
  <c r="J142" i="2"/>
  <c r="J134" i="2"/>
  <c r="J132" i="2"/>
  <c r="J167" i="3"/>
  <c r="BK141" i="4"/>
  <c r="J144" i="4"/>
  <c r="J145" i="4"/>
  <c r="BK139" i="2"/>
  <c r="J129" i="2"/>
  <c r="BK182" i="3"/>
  <c r="J147" i="3"/>
  <c r="BK133" i="3"/>
  <c r="BK176" i="3"/>
  <c r="J158" i="3"/>
  <c r="J181" i="3"/>
  <c r="BK185" i="3"/>
  <c r="BK168" i="3"/>
  <c r="BK137" i="3"/>
  <c r="BK133" i="4"/>
  <c r="BK148" i="2"/>
  <c r="BK143" i="2"/>
  <c r="J135" i="2"/>
  <c r="BK129" i="2"/>
  <c r="BK181" i="3"/>
  <c r="BK139" i="3"/>
  <c r="BK156" i="3"/>
  <c r="BK179" i="3"/>
  <c r="BK144" i="3"/>
  <c r="J185" i="3"/>
  <c r="J151" i="3"/>
  <c r="J163" i="3"/>
  <c r="BK135" i="4"/>
  <c r="J137" i="4"/>
  <c r="BK137" i="4"/>
  <c r="BK131" i="4"/>
  <c r="BK125" i="4"/>
  <c r="BK130" i="4"/>
  <c r="BK145" i="2"/>
  <c r="BK131" i="3"/>
  <c r="J164" i="3"/>
  <c r="BK134" i="4"/>
  <c r="BK132" i="4"/>
  <c r="J147" i="2"/>
  <c r="BK134" i="2"/>
  <c r="J179" i="3"/>
  <c r="J173" i="3"/>
  <c r="J149" i="3"/>
  <c r="BK174" i="3"/>
  <c r="BK178" i="3"/>
  <c r="BK135" i="3"/>
  <c r="BK151" i="3"/>
  <c r="BK147" i="2"/>
  <c r="BK136" i="2"/>
  <c r="BK152" i="3"/>
  <c r="J142" i="3"/>
  <c r="BK144" i="4"/>
  <c r="J146" i="4"/>
  <c r="BK146" i="4"/>
  <c r="BK140" i="4"/>
  <c r="J132" i="4"/>
  <c r="J143" i="2"/>
  <c r="J133" i="2"/>
  <c r="J183" i="3"/>
  <c r="J180" i="3"/>
  <c r="J182" i="3"/>
  <c r="BK170" i="3"/>
  <c r="J152" i="3"/>
  <c r="BK142" i="3"/>
  <c r="BK173" i="3"/>
  <c r="BK153" i="3"/>
  <c r="J172" i="3"/>
  <c r="BK127" i="4"/>
  <c r="J127" i="4"/>
  <c r="J134" i="4"/>
  <c r="J130" i="4"/>
  <c r="BK143" i="4"/>
  <c r="J129" i="4"/>
  <c r="J131" i="4"/>
  <c r="BK133" i="2"/>
  <c r="BK180" i="3"/>
  <c r="J168" i="3"/>
  <c r="BK138" i="3"/>
  <c r="BK147" i="3"/>
  <c r="J177" i="3"/>
  <c r="BK163" i="3"/>
  <c r="J176" i="3"/>
  <c r="BK175" i="3"/>
  <c r="J153" i="3"/>
  <c r="J126" i="4"/>
  <c r="J140" i="4"/>
  <c r="R141" i="2" l="1"/>
  <c r="R140" i="2"/>
  <c r="P132" i="3"/>
  <c r="P129" i="3"/>
  <c r="R162" i="3"/>
  <c r="P166" i="3"/>
  <c r="P165" i="3"/>
  <c r="BK137" i="2"/>
  <c r="J137" i="2"/>
  <c r="J102" i="2"/>
  <c r="P146" i="3"/>
  <c r="R157" i="3"/>
  <c r="BK131" i="2"/>
  <c r="BK130" i="2"/>
  <c r="J130" i="2"/>
  <c r="J100" i="2"/>
  <c r="R137" i="2"/>
  <c r="T146" i="3"/>
  <c r="P131" i="2"/>
  <c r="T157" i="3"/>
  <c r="R131" i="2"/>
  <c r="R130" i="2"/>
  <c r="R124" i="2"/>
  <c r="BK166" i="3"/>
  <c r="BK165" i="3"/>
  <c r="J165" i="3"/>
  <c r="J106" i="3"/>
  <c r="R166" i="3"/>
  <c r="R165" i="3"/>
  <c r="T132" i="3"/>
  <c r="T129" i="3"/>
  <c r="BK157" i="3"/>
  <c r="J157" i="3"/>
  <c r="J104" i="3"/>
  <c r="BK141" i="2"/>
  <c r="J141" i="2"/>
  <c r="J104" i="2"/>
  <c r="P137" i="2"/>
  <c r="R146" i="3"/>
  <c r="R145" i="3"/>
  <c r="P162" i="3"/>
  <c r="T141" i="2"/>
  <c r="T140" i="2"/>
  <c r="R132" i="3"/>
  <c r="R129" i="3"/>
  <c r="R128" i="3"/>
  <c r="T162" i="3"/>
  <c r="T131" i="2"/>
  <c r="BK146" i="3"/>
  <c r="J146" i="3"/>
  <c r="J102" i="3"/>
  <c r="BK162" i="3"/>
  <c r="J162" i="3"/>
  <c r="J105" i="3"/>
  <c r="R124" i="4"/>
  <c r="T137" i="2"/>
  <c r="T166" i="3"/>
  <c r="T165" i="3"/>
  <c r="P124" i="4"/>
  <c r="P141" i="2"/>
  <c r="P140" i="2"/>
  <c r="BK132" i="3"/>
  <c r="P157" i="3"/>
  <c r="BK124" i="4"/>
  <c r="J124" i="4"/>
  <c r="J98" i="4"/>
  <c r="R128" i="4"/>
  <c r="T124" i="4"/>
  <c r="BK128" i="4"/>
  <c r="J128" i="4"/>
  <c r="J99" i="4"/>
  <c r="P128" i="4"/>
  <c r="T128" i="4"/>
  <c r="BK139" i="4"/>
  <c r="J139" i="4"/>
  <c r="J102" i="4"/>
  <c r="P139" i="4"/>
  <c r="P138" i="4"/>
  <c r="R139" i="4"/>
  <c r="R138" i="4"/>
  <c r="T139" i="4"/>
  <c r="T138" i="4"/>
  <c r="BK126" i="2"/>
  <c r="J126" i="2"/>
  <c r="J98" i="2"/>
  <c r="BK128" i="2"/>
  <c r="J128" i="2"/>
  <c r="J99" i="2"/>
  <c r="BK130" i="3"/>
  <c r="J130" i="3"/>
  <c r="J98" i="3"/>
  <c r="BK184" i="3"/>
  <c r="J184" i="3"/>
  <c r="J108" i="3"/>
  <c r="BK155" i="3"/>
  <c r="J155" i="3"/>
  <c r="J103" i="3"/>
  <c r="BK143" i="3"/>
  <c r="J143" i="3"/>
  <c r="J100" i="3"/>
  <c r="BK136" i="4"/>
  <c r="J136" i="4"/>
  <c r="J100" i="4"/>
  <c r="E112" i="4"/>
  <c r="BF137" i="4"/>
  <c r="BF132" i="4"/>
  <c r="BF135" i="4"/>
  <c r="F119" i="4"/>
  <c r="BF144" i="4"/>
  <c r="BF131" i="4"/>
  <c r="BK145" i="3"/>
  <c r="J145" i="3"/>
  <c r="J101" i="3"/>
  <c r="J166" i="3"/>
  <c r="J107" i="3"/>
  <c r="BF126" i="4"/>
  <c r="BF134" i="4"/>
  <c r="BF140" i="4"/>
  <c r="BF147" i="4"/>
  <c r="BF143" i="4"/>
  <c r="BF130" i="4"/>
  <c r="BF133" i="4"/>
  <c r="BF146" i="4"/>
  <c r="J132" i="3"/>
  <c r="J99" i="3"/>
  <c r="BF141" i="4"/>
  <c r="BF145" i="4"/>
  <c r="J89" i="4"/>
  <c r="BF127" i="4"/>
  <c r="BF142" i="4"/>
  <c r="BF125" i="4"/>
  <c r="BF129" i="4"/>
  <c r="J131" i="2"/>
  <c r="J101" i="2"/>
  <c r="F92" i="3"/>
  <c r="BF151" i="3"/>
  <c r="BF168" i="3"/>
  <c r="BF131" i="3"/>
  <c r="BF133" i="3"/>
  <c r="BF150" i="3"/>
  <c r="BF169" i="3"/>
  <c r="BF142" i="3"/>
  <c r="BF161" i="3"/>
  <c r="BF171" i="3"/>
  <c r="BF174" i="3"/>
  <c r="BF137" i="3"/>
  <c r="BF141" i="3"/>
  <c r="BF158" i="3"/>
  <c r="BF163" i="3"/>
  <c r="BF173" i="3"/>
  <c r="BK140" i="2"/>
  <c r="J140" i="2"/>
  <c r="J103" i="2"/>
  <c r="BF182" i="3"/>
  <c r="BF138" i="3"/>
  <c r="BF144" i="3"/>
  <c r="BF177" i="3"/>
  <c r="BF160" i="3"/>
  <c r="BF134" i="3"/>
  <c r="BF139" i="3"/>
  <c r="BF148" i="3"/>
  <c r="BF178" i="3"/>
  <c r="BF181" i="3"/>
  <c r="BF152" i="3"/>
  <c r="BF156" i="3"/>
  <c r="BF164" i="3"/>
  <c r="BF172" i="3"/>
  <c r="BF175" i="3"/>
  <c r="BF180" i="3"/>
  <c r="J89" i="3"/>
  <c r="BF136" i="3"/>
  <c r="BF147" i="3"/>
  <c r="BF149" i="3"/>
  <c r="BF153" i="3"/>
  <c r="BF159" i="3"/>
  <c r="BF135" i="3"/>
  <c r="BF167" i="3"/>
  <c r="E118" i="3"/>
  <c r="BF140" i="3"/>
  <c r="BF179" i="3"/>
  <c r="BF154" i="3"/>
  <c r="BF170" i="3"/>
  <c r="BF185" i="3"/>
  <c r="BF176" i="3"/>
  <c r="BF183" i="3"/>
  <c r="BF127" i="2"/>
  <c r="BF132" i="2"/>
  <c r="BF135" i="2"/>
  <c r="E85" i="2"/>
  <c r="J89" i="2"/>
  <c r="F92" i="2"/>
  <c r="BF129" i="2"/>
  <c r="BF133" i="2"/>
  <c r="BF134" i="2"/>
  <c r="BF136" i="2"/>
  <c r="BF138" i="2"/>
  <c r="BF139" i="2"/>
  <c r="BF142" i="2"/>
  <c r="BF143" i="2"/>
  <c r="BF144" i="2"/>
  <c r="BF145" i="2"/>
  <c r="BF146" i="2"/>
  <c r="BF147" i="2"/>
  <c r="BF148" i="2"/>
  <c r="F33" i="3"/>
  <c r="AZ96" i="1"/>
  <c r="F37" i="2"/>
  <c r="BD95" i="1"/>
  <c r="F33" i="2"/>
  <c r="AZ95" i="1"/>
  <c r="J33" i="2"/>
  <c r="AV95" i="1"/>
  <c r="F33" i="4"/>
  <c r="AZ97" i="1"/>
  <c r="F37" i="4"/>
  <c r="BD97" i="1"/>
  <c r="J33" i="3"/>
  <c r="AV96" i="1"/>
  <c r="F35" i="2"/>
  <c r="BB95" i="1"/>
  <c r="F35" i="4"/>
  <c r="BB97" i="1"/>
  <c r="J33" i="4"/>
  <c r="AV97" i="1"/>
  <c r="F36" i="4"/>
  <c r="BC97" i="1"/>
  <c r="F37" i="3"/>
  <c r="BD96" i="1"/>
  <c r="F36" i="3"/>
  <c r="BC96" i="1"/>
  <c r="F36" i="2"/>
  <c r="BC95" i="1"/>
  <c r="F35" i="3"/>
  <c r="BB96" i="1"/>
  <c r="BK129" i="3" l="1"/>
  <c r="J129" i="3"/>
  <c r="J97" i="3"/>
  <c r="R123" i="4"/>
  <c r="R122" i="4"/>
  <c r="P123" i="4"/>
  <c r="P122" i="4"/>
  <c r="AU97" i="1"/>
  <c r="T130" i="2"/>
  <c r="T124" i="2"/>
  <c r="T145" i="3"/>
  <c r="T128" i="3"/>
  <c r="T123" i="4"/>
  <c r="T122" i="4"/>
  <c r="P130" i="2"/>
  <c r="P124" i="2"/>
  <c r="AU95" i="1"/>
  <c r="P145" i="3"/>
  <c r="P128" i="3"/>
  <c r="AU96" i="1"/>
  <c r="BK125" i="2"/>
  <c r="J125" i="2"/>
  <c r="J97" i="2"/>
  <c r="BK123" i="4"/>
  <c r="J123" i="4"/>
  <c r="J97" i="4"/>
  <c r="BK138" i="4"/>
  <c r="J138" i="4"/>
  <c r="J101" i="4"/>
  <c r="BK128" i="3"/>
  <c r="J128" i="3"/>
  <c r="J34" i="2"/>
  <c r="AW95" i="1"/>
  <c r="AT95" i="1"/>
  <c r="BC94" i="1"/>
  <c r="AY94" i="1"/>
  <c r="F34" i="4"/>
  <c r="BA97" i="1"/>
  <c r="F34" i="2"/>
  <c r="BA95" i="1"/>
  <c r="J30" i="3"/>
  <c r="AG96" i="1"/>
  <c r="J34" i="4"/>
  <c r="AW97" i="1"/>
  <c r="AT97" i="1"/>
  <c r="BB94" i="1"/>
  <c r="AX94" i="1"/>
  <c r="J34" i="3"/>
  <c r="AW96" i="1"/>
  <c r="AT96" i="1"/>
  <c r="AZ94" i="1"/>
  <c r="AV94" i="1"/>
  <c r="AK29" i="1"/>
  <c r="F34" i="3"/>
  <c r="BA96" i="1"/>
  <c r="BD94" i="1"/>
  <c r="W33" i="1"/>
  <c r="BK122" i="4" l="1"/>
  <c r="J122" i="4"/>
  <c r="J96" i="4"/>
  <c r="BK124" i="2"/>
  <c r="J124" i="2"/>
  <c r="AN96" i="1"/>
  <c r="J96" i="3"/>
  <c r="J39" i="3"/>
  <c r="J30" i="2"/>
  <c r="AG95" i="1"/>
  <c r="W32" i="1"/>
  <c r="AU94" i="1"/>
  <c r="W29" i="1"/>
  <c r="W31" i="1"/>
  <c r="BA94" i="1"/>
  <c r="AW94" i="1"/>
  <c r="AK30" i="1"/>
  <c r="J39" i="2" l="1"/>
  <c r="J96" i="2"/>
  <c r="AN95" i="1"/>
  <c r="W30" i="1"/>
  <c r="AT94" i="1"/>
  <c r="J30" i="4"/>
  <c r="AG97" i="1"/>
  <c r="J39" i="4" l="1"/>
  <c r="AG94" i="1"/>
  <c r="AN97" i="1"/>
  <c r="AN94" i="1" l="1"/>
  <c r="AK26" i="1"/>
  <c r="AK35" i="1"/>
</calcChain>
</file>

<file path=xl/sharedStrings.xml><?xml version="1.0" encoding="utf-8"?>
<sst xmlns="http://schemas.openxmlformats.org/spreadsheetml/2006/main" count="1803" uniqueCount="419">
  <si>
    <t>Export Komplet</t>
  </si>
  <si>
    <t/>
  </si>
  <si>
    <t>2.0</t>
  </si>
  <si>
    <t>ZAMOK</t>
  </si>
  <si>
    <t>False</t>
  </si>
  <si>
    <t>{656df7ce-3888-4a31-96bb-1cc5e211c882}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</si>
  <si>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</si>
  <si>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</si>
  <si>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</si>
  <si>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</si>
  <si>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</si>
  <si>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</si>
  <si>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</si>
  <si>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211254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</si>
  <si>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</si>
  <si>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</si>
  <si>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parketovej podlahy, osvetlenia a maľovanie v aule</t>
  </si>
  <si>
    <t>JKSO:</t>
  </si>
  <si>
    <t>KS:</t>
  </si>
  <si>
    <t>Miesto:</t>
  </si>
  <si>
    <t>Košice - Barca</t>
  </si>
  <si>
    <t>Dátum:</t>
  </si>
  <si>
    <t>Objednávateľ:</t>
  </si>
  <si>
    <t>IČO:</t>
  </si>
  <si>
    <t>Stredná odborná škola veterinárna Košice - Barca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</si>
  <si>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</si>
  <si>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</si>
  <si>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</si>
  <si>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</si>
  <si>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</si>
  <si>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</si>
  <si>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</si>
  <si>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</si>
  <si>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</si>
  <si>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</si>
  <si>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</si>
  <si>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</si>
  <si>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</si>
  <si>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</si>
  <si>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</si>
  <si>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</si>
  <si>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</si>
  <si>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</si>
  <si>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</si>
  <si>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</si>
  <si>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</si>
  <si>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</si>
  <si>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</si>
  <si>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</si>
  <si>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</si>
  <si>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</si>
  <si>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</si>
  <si>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</si>
  <si>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</si>
  <si>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</si>
  <si>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</si>
  <si>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</si>
  <si>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</si>
  <si>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</si>
  <si>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</si>
  <si>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</si>
  <si>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</si>
  <si>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</si>
  <si>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</si>
  <si>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</si>
  <si>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</si>
  <si>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</si>
  <si>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</si>
  <si>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</si>
  <si>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</si>
  <si>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</si>
  <si>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</si>
  <si>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</si>
  <si>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</si>
  <si>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</si>
  <si>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</si>
  <si>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</si>
  <si>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</si>
  <si>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</t>
  </si>
  <si>
    <t>Podhľad</t>
  </si>
  <si>
    <t>STA</t>
  </si>
  <si>
    <t>1</t>
  </si>
  <si>
    <t>{5e06fabc-6400-465b-b695-b9456797a2fc}</t>
  </si>
  <si>
    <t>B</t>
  </si>
  <si>
    <t>Opravy stien, radiatorov, vstupné dvere</t>
  </si>
  <si>
    <t>{ff4662d6-3496-4885-8f11-1a85aa31ecca}</t>
  </si>
  <si>
    <t>C</t>
  </si>
  <si>
    <t>Podlaha</t>
  </si>
  <si>
    <t>{5597c14b-c708-4470-b342-00a889d31f83}</t>
  </si>
  <si>
    <t>KRYCÍ LIST ROZPOČTU</t>
  </si>
  <si>
    <t>Objekt:</t>
  </si>
  <si>
    <t>A - Podhľad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</si>
  <si>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</si>
  <si>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</si>
  <si>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</si>
  <si>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</si>
  <si>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</si>
  <si>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</si>
  <si>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</si>
  <si>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</si>
  <si>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</si>
  <si>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763 - Konštrukcie - drevostavby</t>
  </si>
  <si>
    <t xml:space="preserve">   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</si>
  <si>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</si>
  <si>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</si>
  <si>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</si>
  <si>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</si>
  <si>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</si>
  <si>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</si>
  <si>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</si>
  <si>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</si>
  <si>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</si>
  <si>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</si>
  <si>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</si>
  <si>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</si>
  <si>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</si>
  <si>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</si>
  <si>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</si>
  <si>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</si>
  <si>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</si>
  <si>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</si>
  <si>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</si>
  <si>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8</t>
  </si>
  <si>
    <t>K</t>
  </si>
  <si>
    <t>941955004.S</t>
  </si>
  <si>
    <t>Lešenie ľahké pracovné pomocné s výškou lešeňovej podlahy nad 2,50 do 3,5 m</t>
  </si>
  <si>
    <t>m2</t>
  </si>
  <si>
    <t>4</t>
  </si>
  <si>
    <t>2</t>
  </si>
  <si>
    <t>-1952433427</t>
  </si>
  <si>
    <t>99</t>
  </si>
  <si>
    <t>Presun hmôt HSV</t>
  </si>
  <si>
    <t>16</t>
  </si>
  <si>
    <t>999281111.S</t>
  </si>
  <si>
    <t>Presun hmôt pre opravy a údržbu objektov vrátane vonkajších plášťov výšky do 25 m</t>
  </si>
  <si>
    <t>t</t>
  </si>
  <si>
    <t>-706152142</t>
  </si>
  <si>
    <t>PSV</t>
  </si>
  <si>
    <t>Práce a dodávky PSV</t>
  </si>
  <si>
    <t>763</t>
  </si>
  <si>
    <t>Konštrukcie - drevostavby</t>
  </si>
  <si>
    <t>763138220.S</t>
  </si>
  <si>
    <t>Podhľad SDK závesný na dvojúrovňovej oceľovej podkonštrukcií CD+UD, doska štandardná A 12.5 mm</t>
  </si>
  <si>
    <t>-1245422886</t>
  </si>
  <si>
    <t>3</t>
  </si>
  <si>
    <t>763161610.S</t>
  </si>
  <si>
    <t>Montáž SDK prefabrikovaného výrobku tvaru L, na kapotáž potrubí, obklady stúpačiek, svetelné rampy, obklady stĺpov a iných konštrukcií</t>
  </si>
  <si>
    <t>m</t>
  </si>
  <si>
    <t>118565753</t>
  </si>
  <si>
    <t>M</t>
  </si>
  <si>
    <t>590110005540.S</t>
  </si>
  <si>
    <t>Sadrokartónový prvok  L</t>
  </si>
  <si>
    <t>32</t>
  </si>
  <si>
    <t>1884487134</t>
  </si>
  <si>
    <t>763190010.S</t>
  </si>
  <si>
    <t>Úprava spojov medzi SDK konštrukciou a murivom, betónovou konštrukciou prepáskovaním a pretmelením</t>
  </si>
  <si>
    <t>1925550142</t>
  </si>
  <si>
    <t>5</t>
  </si>
  <si>
    <t>998763403.S</t>
  </si>
  <si>
    <t>Presun hmôt pre sádrokartónové konštrukcie v stavbách (objektoch) výšky od 7 do 24 m</t>
  </si>
  <si>
    <t>%</t>
  </si>
  <si>
    <t>2140840164</t>
  </si>
  <si>
    <t>784</t>
  </si>
  <si>
    <t>Maľby</t>
  </si>
  <si>
    <t>6</t>
  </si>
  <si>
    <t>784410110.S</t>
  </si>
  <si>
    <t>Penetrovanie jednonásobné jemnozrnných podkladov výšky nad 3,80 m</t>
  </si>
  <si>
    <t>1927531057</t>
  </si>
  <si>
    <t>7</t>
  </si>
  <si>
    <t>784430020.S</t>
  </si>
  <si>
    <t>Maľby akrylátové základné dvojnásobné, ručne nanášané na jemnozrnný podklad výšky nad 3,80 m</t>
  </si>
  <si>
    <t>-1318057702</t>
  </si>
  <si>
    <t>Práce a dodávky M</t>
  </si>
  <si>
    <t>21-M</t>
  </si>
  <si>
    <t>Elektromontáže</t>
  </si>
  <si>
    <t>210203051.S</t>
  </si>
  <si>
    <t>Montáž a zapojenie LED panelu 600x1200 mm do kazetového stropu</t>
  </si>
  <si>
    <t>ks</t>
  </si>
  <si>
    <t>64</t>
  </si>
  <si>
    <t>-2044970456</t>
  </si>
  <si>
    <t>10</t>
  </si>
  <si>
    <t>SIN000011380</t>
  </si>
  <si>
    <t xml:space="preserve">Panel LED zapustený 600x1200 </t>
  </si>
  <si>
    <t>256</t>
  </si>
  <si>
    <t>-861455114</t>
  </si>
  <si>
    <t>11</t>
  </si>
  <si>
    <t>SXX000003299</t>
  </si>
  <si>
    <t>Rám montážny pre prisadenú montáž LED panelu</t>
  </si>
  <si>
    <t>-2099972566</t>
  </si>
  <si>
    <t>14</t>
  </si>
  <si>
    <t>210800146.S</t>
  </si>
  <si>
    <t>Kábel medený uložený pevne CYKY 450/750 V 3x1,5</t>
  </si>
  <si>
    <t>-425579364</t>
  </si>
  <si>
    <t>15</t>
  </si>
  <si>
    <t>341110000700.S</t>
  </si>
  <si>
    <t>Kábel medený CYKY 3x1,5 mm2</t>
  </si>
  <si>
    <t>128</t>
  </si>
  <si>
    <t>-618635219</t>
  </si>
  <si>
    <t>13</t>
  </si>
  <si>
    <t>210964304.S</t>
  </si>
  <si>
    <t>Demontáž do sute - svietidla interiérového na stenu do 5 kg vrátane odpojenia   -0,00500 t</t>
  </si>
  <si>
    <t>27352311</t>
  </si>
  <si>
    <t>12</t>
  </si>
  <si>
    <t>998921203.S</t>
  </si>
  <si>
    <t>Presun hmôt pre montáž silnoprúdových rozvodov a zariadení v stavbe (objekte) výšky nad 7 do 24 m</t>
  </si>
  <si>
    <t>-69862882</t>
  </si>
  <si>
    <t>B - Opravy stien, radiatorov, vstupné dvere</t>
  </si>
  <si>
    <t xml:space="preserve">    6 - Úpravy povrchov, podlahy, osadenie</t>
  </si>
  <si>
    <t xml:space="preserve">    766 - Konštrukcie stolárske</t>
  </si>
  <si>
    <t xml:space="preserve">    767 - Konštrukcie doplnkové kovové</t>
  </si>
  <si>
    <t xml:space="preserve">    783 - Nátery</t>
  </si>
  <si>
    <t>HZS - Hodinové zúčtovacie sadzby</t>
  </si>
  <si>
    <t>Úpravy povrchov, podlahy, osadenie</t>
  </si>
  <si>
    <t>612421231.S</t>
  </si>
  <si>
    <t>Oprava vnútorných vápenných omietok stien, opravovaná plocha nad 5 do 10 %,štuková</t>
  </si>
  <si>
    <t>766032746</t>
  </si>
  <si>
    <t>-2044075550</t>
  </si>
  <si>
    <t>21</t>
  </si>
  <si>
    <t>966053121.S</t>
  </si>
  <si>
    <t>Vybúranie častí ríms zo železobetónu vyložených do 500 mm,  -0,08300t</t>
  </si>
  <si>
    <t>-186678714</t>
  </si>
  <si>
    <t>22</t>
  </si>
  <si>
    <t>979011131.S</t>
  </si>
  <si>
    <t>Zvislá doprava sutiny po schodoch ručne do 3,5 m</t>
  </si>
  <si>
    <t>-1216849861</t>
  </si>
  <si>
    <t>23</t>
  </si>
  <si>
    <t>979081111.S</t>
  </si>
  <si>
    <t>Odvoz sutiny a vybúraných hmôt na skládku do 1 km</t>
  </si>
  <si>
    <t>-2036868360</t>
  </si>
  <si>
    <t>24</t>
  </si>
  <si>
    <t>979081121.S</t>
  </si>
  <si>
    <t>Odvoz sutiny a vybúraných hmôt na skládku za každý ďalší 1 km</t>
  </si>
  <si>
    <t>1351337698</t>
  </si>
  <si>
    <t>25</t>
  </si>
  <si>
    <t>979082111.S</t>
  </si>
  <si>
    <t>Vnútrostavenisková doprava sutiny a vybúraných hmôt do 10 m</t>
  </si>
  <si>
    <t>906494773</t>
  </si>
  <si>
    <t>26</t>
  </si>
  <si>
    <t>979082121.S</t>
  </si>
  <si>
    <t>Vnútrostavenisková doprava sutiny a vybúraných hmôt za každých ďalších 5 m</t>
  </si>
  <si>
    <t>51956163</t>
  </si>
  <si>
    <t>27</t>
  </si>
  <si>
    <t>979089012.S</t>
  </si>
  <si>
    <t>Poplatok za skladovanie - betón, tehly, dlaždice (17 01) ostatné</t>
  </si>
  <si>
    <t>-200075953</t>
  </si>
  <si>
    <t>28</t>
  </si>
  <si>
    <t>979089112.S</t>
  </si>
  <si>
    <t>Poplatok za skladovanie - drevo, sklo, plasty (17 02 ), ostatné</t>
  </si>
  <si>
    <t>-1504403233</t>
  </si>
  <si>
    <t>29</t>
  </si>
  <si>
    <t>979089713.S</t>
  </si>
  <si>
    <t>Prenájom kontajneru 7 m3</t>
  </si>
  <si>
    <t>-206353876</t>
  </si>
  <si>
    <t>45</t>
  </si>
  <si>
    <t>-1785916687</t>
  </si>
  <si>
    <t>766</t>
  </si>
  <si>
    <t>Konštrukcie stolárske</t>
  </si>
  <si>
    <t>766211811.SR</t>
  </si>
  <si>
    <t>Demontáž garniže</t>
  </si>
  <si>
    <t>-1811944639</t>
  </si>
  <si>
    <t>766411821.S</t>
  </si>
  <si>
    <t>Demontáž obloženia stien panelmi, palub. doskami,  -0,01098t</t>
  </si>
  <si>
    <t>261179057</t>
  </si>
  <si>
    <t>766411822.S</t>
  </si>
  <si>
    <t>Demontáž obloženia stien panelmi, podkladových roštov,  -0,00800t</t>
  </si>
  <si>
    <t>-1909532613</t>
  </si>
  <si>
    <t>766641161.S</t>
  </si>
  <si>
    <t>Montáž dverí plastových, vchodových, 1 m obvodu dverí</t>
  </si>
  <si>
    <t>1941893030</t>
  </si>
  <si>
    <t>33</t>
  </si>
  <si>
    <t>611730000100.SR</t>
  </si>
  <si>
    <t>Dvere plastové šxv 1600x2600 mm, 5 komorový systém, izolačné dvojsklo Ug = 1.1 W/(m2.K)</t>
  </si>
  <si>
    <t>1289382270</t>
  </si>
  <si>
    <t>30</t>
  </si>
  <si>
    <t>766694141.S</t>
  </si>
  <si>
    <t>Montáž parapetnej dosky plastovej šírky do 300 mm</t>
  </si>
  <si>
    <t>-705431107</t>
  </si>
  <si>
    <t>31</t>
  </si>
  <si>
    <t>611560000400.S</t>
  </si>
  <si>
    <t>Parapetná doska plastová, šírka 300 mm, komôrková vnútorná, zlatý dub, mramor, mahagon, svetlý buk, orech</t>
  </si>
  <si>
    <t>696016948</t>
  </si>
  <si>
    <t>34</t>
  </si>
  <si>
    <t>998766102.S</t>
  </si>
  <si>
    <t>Presun hmot pre konštrukcie stolárske v objektoch výšky nad 6 do 12 m</t>
  </si>
  <si>
    <t>-111673263</t>
  </si>
  <si>
    <t>767</t>
  </si>
  <si>
    <t>Konštrukcie doplnkové kovové</t>
  </si>
  <si>
    <t>767996801.S</t>
  </si>
  <si>
    <t>Demontáž ostatných doplnkov stavieb s hmotnosťou jednotlivých dielov konštrukcií do 50 kg,  -0,00100t</t>
  </si>
  <si>
    <t>kg</t>
  </si>
  <si>
    <t>626491519</t>
  </si>
  <si>
    <t>783</t>
  </si>
  <si>
    <t>Nátery</t>
  </si>
  <si>
    <t>783312220.S</t>
  </si>
  <si>
    <t>Nátery vykur.telies olejové oceľových radiátorov článkových dvojnás. 1x email - 105µm</t>
  </si>
  <si>
    <t>-1871125918</t>
  </si>
  <si>
    <t>19</t>
  </si>
  <si>
    <t>783312720.S</t>
  </si>
  <si>
    <t>Nátery vykur.telies olejové oceľových radiátorov článkových základný - 35µm</t>
  </si>
  <si>
    <t>-946177686</t>
  </si>
  <si>
    <t>18</t>
  </si>
  <si>
    <t>783421111.S</t>
  </si>
  <si>
    <t>Nátery kov.potr.a armatúr v kanáloch a šachtách syntet. na vzduchu schnúce farby bielej armatúr do DN 100 mm dvojnásobné - 70µm</t>
  </si>
  <si>
    <t>1354078902</t>
  </si>
  <si>
    <t>17</t>
  </si>
  <si>
    <t>783421711.S</t>
  </si>
  <si>
    <t>Nátery kov.potr.a armatúr v kanáloch a šachtách syntetické armatúr do DN 100 mm základné - 35µm</t>
  </si>
  <si>
    <t>1222627876</t>
  </si>
  <si>
    <t>-1567351113</t>
  </si>
  <si>
    <t>784430040.S</t>
  </si>
  <si>
    <t>Maľby akrylátové tónované dvojnásobné, ručne nanášané na jemnozrnný podklad výšky nad 3,80 m</t>
  </si>
  <si>
    <t>1375087377</t>
  </si>
  <si>
    <t>35</t>
  </si>
  <si>
    <t>210110041.S</t>
  </si>
  <si>
    <t>Spínač polozapustený a zapustený vrátane zapojenia jednopólový - radenie 1</t>
  </si>
  <si>
    <t>-1518384419</t>
  </si>
  <si>
    <t>36</t>
  </si>
  <si>
    <t>345340004500.S</t>
  </si>
  <si>
    <t>Prístroj spínača, radenie 1,1So</t>
  </si>
  <si>
    <t>-963073207</t>
  </si>
  <si>
    <t>37</t>
  </si>
  <si>
    <t>345350001500.S</t>
  </si>
  <si>
    <t>Kryt spínača</t>
  </si>
  <si>
    <t>-1935340511</t>
  </si>
  <si>
    <t>38</t>
  </si>
  <si>
    <t>345350002300.S</t>
  </si>
  <si>
    <t>Rámček 1-násobný</t>
  </si>
  <si>
    <t>2089729215</t>
  </si>
  <si>
    <t>39</t>
  </si>
  <si>
    <t>210111011.S</t>
  </si>
  <si>
    <t>Domová zásuvka polozapustená alebo zapustená 250 V / 16A, vrátane zapojenia 2P + PE</t>
  </si>
  <si>
    <t>-1177323893</t>
  </si>
  <si>
    <t>40</t>
  </si>
  <si>
    <t>345350004320.S</t>
  </si>
  <si>
    <t>Rámik jednoduchý pre spínače a zásuvky</t>
  </si>
  <si>
    <t>44665473</t>
  </si>
  <si>
    <t>41</t>
  </si>
  <si>
    <t>345520000430.S</t>
  </si>
  <si>
    <t>Zásuvka jednonásobná polozapustená, radenie 2P+PE, komplet</t>
  </si>
  <si>
    <t>-1668740417</t>
  </si>
  <si>
    <t>43</t>
  </si>
  <si>
    <t>210203040.S</t>
  </si>
  <si>
    <t>Montáž a zapojenie LED svietidla 3-18 W</t>
  </si>
  <si>
    <t>-278072016</t>
  </si>
  <si>
    <t>44</t>
  </si>
  <si>
    <t>348120001600.S</t>
  </si>
  <si>
    <t>LED svietidlo kruhové</t>
  </si>
  <si>
    <t>-560613509</t>
  </si>
  <si>
    <t>878106429</t>
  </si>
  <si>
    <t>-657458275</t>
  </si>
  <si>
    <t>210800147.S</t>
  </si>
  <si>
    <t>Kábel medený uložený pevne CYKY 450/750 V 3x2,5</t>
  </si>
  <si>
    <t>377895123</t>
  </si>
  <si>
    <t>341110000800.S</t>
  </si>
  <si>
    <t>Kábel medený CYKY 3x2,5 mm2</t>
  </si>
  <si>
    <t>-786138026</t>
  </si>
  <si>
    <t>210960831.S</t>
  </si>
  <si>
    <t>Demontáž do sute - jednopólový spínač - radenie 1, nástenný pre prostredie obyčajné alebo vlhké   -0,00010 t</t>
  </si>
  <si>
    <t>399053327</t>
  </si>
  <si>
    <t>210961051.S</t>
  </si>
  <si>
    <t>Demontáž do sute - zásuvka domová vstavaná 10, 16 A 48, 250, 400 V vyhotovenie 2P   -0,00021 t</t>
  </si>
  <si>
    <t>-79695748</t>
  </si>
  <si>
    <t>210964303.S</t>
  </si>
  <si>
    <t>Demontáž do sute - svietidla interiérového na stenu do 2 kg vrátane odpojenia   -0,00200 t</t>
  </si>
  <si>
    <t>-346364721</t>
  </si>
  <si>
    <t>42</t>
  </si>
  <si>
    <t>-814635577</t>
  </si>
  <si>
    <t>HZS</t>
  </si>
  <si>
    <t>Hodinové zúčtovacie sadzby</t>
  </si>
  <si>
    <t>HZS000113.S</t>
  </si>
  <si>
    <t>Stavebno montážne práce náročné ucelené - odborné, tvorivé remeselné (Tr. 3) v rozsahu viac ako 8 hodín</t>
  </si>
  <si>
    <t>hod</t>
  </si>
  <si>
    <t>512</t>
  </si>
  <si>
    <t>-85769224</t>
  </si>
  <si>
    <t>C - Podlaha</t>
  </si>
  <si>
    <t xml:space="preserve">    776 - Podlahy povlakové</t>
  </si>
  <si>
    <t>632001051.S</t>
  </si>
  <si>
    <t>Zhotovenie jednonásobného penetračného náteru pre potery a stierky</t>
  </si>
  <si>
    <t>-1399829133</t>
  </si>
  <si>
    <t>585520008700.S</t>
  </si>
  <si>
    <t>Penetračný náter na nasiakavé podklady pod potery, samonivelizačné hmoty a stavebné lepidlá</t>
  </si>
  <si>
    <t>893093882</t>
  </si>
  <si>
    <t>632452623.S</t>
  </si>
  <si>
    <t>Cementová samonivelizačná stierka, pevnosti v tlaku 20 MPa, hr. 15 mm</t>
  </si>
  <si>
    <t>-99954203</t>
  </si>
  <si>
    <t>-1245745957</t>
  </si>
  <si>
    <t>-1561524897</t>
  </si>
  <si>
    <t>2020988250</t>
  </si>
  <si>
    <t>-1952443949</t>
  </si>
  <si>
    <t>-1815870025</t>
  </si>
  <si>
    <t>-2098653565</t>
  </si>
  <si>
    <t>95381676</t>
  </si>
  <si>
    <t>-774967714</t>
  </si>
  <si>
    <t>776</t>
  </si>
  <si>
    <t>Podlahy povlakové</t>
  </si>
  <si>
    <t>775411820.S</t>
  </si>
  <si>
    <t>Demontáž soklíkov alebo líšt pripevnených skrutkami,  -0,00100t</t>
  </si>
  <si>
    <t>1750950731</t>
  </si>
  <si>
    <t>775413130.S</t>
  </si>
  <si>
    <t>Montáž podlahových soklíkov alebo líšt obvodových lepením</t>
  </si>
  <si>
    <t>-1783479926</t>
  </si>
  <si>
    <t>611990004200.S</t>
  </si>
  <si>
    <t>Lišta soklová drevená, vxš 30x18 mm</t>
  </si>
  <si>
    <t>-1876293695</t>
  </si>
  <si>
    <t>775521800.S</t>
  </si>
  <si>
    <t>Demontáž drevených podláh vlysových, mozaikových, parketových, pribíjaných, vrátane líšt -0,0150t</t>
  </si>
  <si>
    <t>152647232</t>
  </si>
  <si>
    <t>776541200.S</t>
  </si>
  <si>
    <t>Položenie povlakových podláh PVC vinyl heterogénnych LVT spoj click</t>
  </si>
  <si>
    <t>-1555867527</t>
  </si>
  <si>
    <t>284110004520.S</t>
  </si>
  <si>
    <t>Podlaha PVC heterogénna, LVT vinylové dielce, spoj click, hrúbka do 5 mm</t>
  </si>
  <si>
    <t>-1917984367</t>
  </si>
  <si>
    <t>776990105.S</t>
  </si>
  <si>
    <t>Vysávanie podkladu pred kladením povlakovýck podláh</t>
  </si>
  <si>
    <t>-878627709</t>
  </si>
  <si>
    <t>998776202.S</t>
  </si>
  <si>
    <t>Presun hmôt pre podlahy povlakové v objektoch výšky nad 6 do 12 m</t>
  </si>
  <si>
    <t>1322673767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</si>
</sst>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opLeftCell="A52" workbookViewId="0">
      <selection activeCell="AN10" sqref="AN10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26" t="s">
        <v>13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19"/>
      <c r="AQ5" s="19"/>
      <c r="AR5" s="17"/>
      <c r="BE5" s="223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28" t="s">
        <v>16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19"/>
      <c r="AQ6" s="19"/>
      <c r="AR6" s="17"/>
      <c r="BE6" s="224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24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7">
        <v>44558</v>
      </c>
      <c r="AO8" s="19"/>
      <c r="AP8" s="19"/>
      <c r="AQ8" s="19"/>
      <c r="AR8" s="17"/>
      <c r="BE8" s="224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4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24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24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4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224"/>
      <c r="BS13" s="14" t="s">
        <v>6</v>
      </c>
    </row>
    <row r="14" spans="1:74" ht="12.75">
      <c r="B14" s="18"/>
      <c r="C14" s="19"/>
      <c r="D14" s="19"/>
      <c r="E14" s="229" t="s">
        <v>27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24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4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24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24"/>
      <c r="BS17" s="14" t="s">
        <v>30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4"/>
      <c r="BS18" s="14" t="s">
        <v>6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24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24"/>
      <c r="BS20" s="14" t="s">
        <v>30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4"/>
    </row>
    <row r="22" spans="1:71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4"/>
    </row>
    <row r="23" spans="1:71" s="1" customFormat="1" ht="16.5" customHeight="1">
      <c r="B23" s="18"/>
      <c r="C23" s="19"/>
      <c r="D23" s="19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19"/>
      <c r="AP23" s="19"/>
      <c r="AQ23" s="19"/>
      <c r="AR23" s="17"/>
      <c r="BE23" s="224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4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4"/>
    </row>
    <row r="26" spans="1:71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2">
        <f>ROUND(AG94,2)</f>
        <v>0</v>
      </c>
      <c r="AL26" s="233"/>
      <c r="AM26" s="233"/>
      <c r="AN26" s="233"/>
      <c r="AO26" s="233"/>
      <c r="AP26" s="33"/>
      <c r="AQ26" s="33"/>
      <c r="AR26" s="36"/>
      <c r="BE26" s="224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4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4" t="s">
        <v>34</v>
      </c>
      <c r="M28" s="234"/>
      <c r="N28" s="234"/>
      <c r="O28" s="234"/>
      <c r="P28" s="234"/>
      <c r="Q28" s="33"/>
      <c r="R28" s="33"/>
      <c r="S28" s="33"/>
      <c r="T28" s="33"/>
      <c r="U28" s="33"/>
      <c r="V28" s="33"/>
      <c r="W28" s="234" t="s">
        <v>35</v>
      </c>
      <c r="X28" s="234"/>
      <c r="Y28" s="234"/>
      <c r="Z28" s="234"/>
      <c r="AA28" s="234"/>
      <c r="AB28" s="234"/>
      <c r="AC28" s="234"/>
      <c r="AD28" s="234"/>
      <c r="AE28" s="234"/>
      <c r="AF28" s="33"/>
      <c r="AG28" s="33"/>
      <c r="AH28" s="33"/>
      <c r="AI28" s="33"/>
      <c r="AJ28" s="33"/>
      <c r="AK28" s="234" t="s">
        <v>36</v>
      </c>
      <c r="AL28" s="234"/>
      <c r="AM28" s="234"/>
      <c r="AN28" s="234"/>
      <c r="AO28" s="234"/>
      <c r="AP28" s="33"/>
      <c r="AQ28" s="33"/>
      <c r="AR28" s="36"/>
      <c r="BE28" s="224"/>
    </row>
    <row r="29" spans="1:71" s="3" customFormat="1" ht="14.45" customHeight="1">
      <c r="B29" s="37"/>
      <c r="C29" s="38"/>
      <c r="D29" s="26" t="s">
        <v>37</v>
      </c>
      <c r="E29" s="38"/>
      <c r="F29" s="39" t="s">
        <v>38</v>
      </c>
      <c r="G29" s="38"/>
      <c r="H29" s="38"/>
      <c r="I29" s="38"/>
      <c r="J29" s="38"/>
      <c r="K29" s="38"/>
      <c r="L29" s="237">
        <v>0.2</v>
      </c>
      <c r="M29" s="236"/>
      <c r="N29" s="236"/>
      <c r="O29" s="236"/>
      <c r="P29" s="236"/>
      <c r="Q29" s="40"/>
      <c r="R29" s="40"/>
      <c r="S29" s="40"/>
      <c r="T29" s="40"/>
      <c r="U29" s="40"/>
      <c r="V29" s="40"/>
      <c r="W29" s="235">
        <f>ROUND(AZ94, 2)</f>
        <v>0</v>
      </c>
      <c r="X29" s="236"/>
      <c r="Y29" s="236"/>
      <c r="Z29" s="236"/>
      <c r="AA29" s="236"/>
      <c r="AB29" s="236"/>
      <c r="AC29" s="236"/>
      <c r="AD29" s="236"/>
      <c r="AE29" s="236"/>
      <c r="AF29" s="40"/>
      <c r="AG29" s="40"/>
      <c r="AH29" s="40"/>
      <c r="AI29" s="40"/>
      <c r="AJ29" s="40"/>
      <c r="AK29" s="235">
        <f>ROUND(AV94, 2)</f>
        <v>0</v>
      </c>
      <c r="AL29" s="236"/>
      <c r="AM29" s="236"/>
      <c r="AN29" s="236"/>
      <c r="AO29" s="236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25"/>
    </row>
    <row r="30" spans="1:71" s="3" customFormat="1" ht="14.45" customHeight="1">
      <c r="B30" s="37"/>
      <c r="C30" s="38"/>
      <c r="D30" s="38"/>
      <c r="E30" s="38"/>
      <c r="F30" s="39" t="s">
        <v>39</v>
      </c>
      <c r="G30" s="38"/>
      <c r="H30" s="38"/>
      <c r="I30" s="38"/>
      <c r="J30" s="38"/>
      <c r="K30" s="38"/>
      <c r="L30" s="237">
        <v>0.2</v>
      </c>
      <c r="M30" s="236"/>
      <c r="N30" s="236"/>
      <c r="O30" s="236"/>
      <c r="P30" s="236"/>
      <c r="Q30" s="40"/>
      <c r="R30" s="40"/>
      <c r="S30" s="40"/>
      <c r="T30" s="40"/>
      <c r="U30" s="40"/>
      <c r="V30" s="40"/>
      <c r="W30" s="235">
        <f>ROUND(BA94, 2)</f>
        <v>0</v>
      </c>
      <c r="X30" s="236"/>
      <c r="Y30" s="236"/>
      <c r="Z30" s="236"/>
      <c r="AA30" s="236"/>
      <c r="AB30" s="236"/>
      <c r="AC30" s="236"/>
      <c r="AD30" s="236"/>
      <c r="AE30" s="236"/>
      <c r="AF30" s="40"/>
      <c r="AG30" s="40"/>
      <c r="AH30" s="40"/>
      <c r="AI30" s="40"/>
      <c r="AJ30" s="40"/>
      <c r="AK30" s="235">
        <f>ROUND(AW94, 2)</f>
        <v>0</v>
      </c>
      <c r="AL30" s="236"/>
      <c r="AM30" s="236"/>
      <c r="AN30" s="236"/>
      <c r="AO30" s="236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25"/>
    </row>
    <row r="31" spans="1:71" s="3" customFormat="1" ht="14.45" hidden="1" customHeight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40">
        <v>0.2</v>
      </c>
      <c r="M31" s="239"/>
      <c r="N31" s="239"/>
      <c r="O31" s="239"/>
      <c r="P31" s="239"/>
      <c r="Q31" s="38"/>
      <c r="R31" s="38"/>
      <c r="S31" s="38"/>
      <c r="T31" s="38"/>
      <c r="U31" s="38"/>
      <c r="V31" s="38"/>
      <c r="W31" s="238">
        <f>ROUND(BB94, 2)</f>
        <v>0</v>
      </c>
      <c r="X31" s="239"/>
      <c r="Y31" s="239"/>
      <c r="Z31" s="239"/>
      <c r="AA31" s="239"/>
      <c r="AB31" s="239"/>
      <c r="AC31" s="239"/>
      <c r="AD31" s="239"/>
      <c r="AE31" s="239"/>
      <c r="AF31" s="38"/>
      <c r="AG31" s="38"/>
      <c r="AH31" s="38"/>
      <c r="AI31" s="38"/>
      <c r="AJ31" s="38"/>
      <c r="AK31" s="238">
        <v>0</v>
      </c>
      <c r="AL31" s="239"/>
      <c r="AM31" s="239"/>
      <c r="AN31" s="239"/>
      <c r="AO31" s="239"/>
      <c r="AP31" s="38"/>
      <c r="AQ31" s="38"/>
      <c r="AR31" s="43"/>
      <c r="BE31" s="225"/>
    </row>
    <row r="32" spans="1:71" s="3" customFormat="1" ht="14.45" hidden="1" customHeight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40">
        <v>0.2</v>
      </c>
      <c r="M32" s="239"/>
      <c r="N32" s="239"/>
      <c r="O32" s="239"/>
      <c r="P32" s="239"/>
      <c r="Q32" s="38"/>
      <c r="R32" s="38"/>
      <c r="S32" s="38"/>
      <c r="T32" s="38"/>
      <c r="U32" s="38"/>
      <c r="V32" s="38"/>
      <c r="W32" s="238">
        <f>ROUND(BC94, 2)</f>
        <v>0</v>
      </c>
      <c r="X32" s="239"/>
      <c r="Y32" s="239"/>
      <c r="Z32" s="239"/>
      <c r="AA32" s="239"/>
      <c r="AB32" s="239"/>
      <c r="AC32" s="239"/>
      <c r="AD32" s="239"/>
      <c r="AE32" s="239"/>
      <c r="AF32" s="38"/>
      <c r="AG32" s="38"/>
      <c r="AH32" s="38"/>
      <c r="AI32" s="38"/>
      <c r="AJ32" s="38"/>
      <c r="AK32" s="238">
        <v>0</v>
      </c>
      <c r="AL32" s="239"/>
      <c r="AM32" s="239"/>
      <c r="AN32" s="239"/>
      <c r="AO32" s="239"/>
      <c r="AP32" s="38"/>
      <c r="AQ32" s="38"/>
      <c r="AR32" s="43"/>
      <c r="BE32" s="225"/>
    </row>
    <row r="33" spans="1:57" s="3" customFormat="1" ht="14.45" hidden="1" customHeight="1">
      <c r="B33" s="37"/>
      <c r="C33" s="38"/>
      <c r="D33" s="38"/>
      <c r="E33" s="38"/>
      <c r="F33" s="39" t="s">
        <v>42</v>
      </c>
      <c r="G33" s="38"/>
      <c r="H33" s="38"/>
      <c r="I33" s="38"/>
      <c r="J33" s="38"/>
      <c r="K33" s="38"/>
      <c r="L33" s="237">
        <v>0</v>
      </c>
      <c r="M33" s="236"/>
      <c r="N33" s="236"/>
      <c r="O33" s="236"/>
      <c r="P33" s="236"/>
      <c r="Q33" s="40"/>
      <c r="R33" s="40"/>
      <c r="S33" s="40"/>
      <c r="T33" s="40"/>
      <c r="U33" s="40"/>
      <c r="V33" s="40"/>
      <c r="W33" s="235">
        <f>ROUND(BD94, 2)</f>
        <v>0</v>
      </c>
      <c r="X33" s="236"/>
      <c r="Y33" s="236"/>
      <c r="Z33" s="236"/>
      <c r="AA33" s="236"/>
      <c r="AB33" s="236"/>
      <c r="AC33" s="236"/>
      <c r="AD33" s="236"/>
      <c r="AE33" s="236"/>
      <c r="AF33" s="40"/>
      <c r="AG33" s="40"/>
      <c r="AH33" s="40"/>
      <c r="AI33" s="40"/>
      <c r="AJ33" s="40"/>
      <c r="AK33" s="235">
        <v>0</v>
      </c>
      <c r="AL33" s="236"/>
      <c r="AM33" s="236"/>
      <c r="AN33" s="236"/>
      <c r="AO33" s="236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25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4"/>
    </row>
    <row r="35" spans="1:57" s="2" customFormat="1" ht="25.9" customHeight="1">
      <c r="A35" s="31"/>
      <c r="B35" s="32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41" t="s">
        <v>45</v>
      </c>
      <c r="Y35" s="242"/>
      <c r="Z35" s="242"/>
      <c r="AA35" s="242"/>
      <c r="AB35" s="242"/>
      <c r="AC35" s="46"/>
      <c r="AD35" s="46"/>
      <c r="AE35" s="46"/>
      <c r="AF35" s="46"/>
      <c r="AG35" s="46"/>
      <c r="AH35" s="46"/>
      <c r="AI35" s="46"/>
      <c r="AJ35" s="46"/>
      <c r="AK35" s="243">
        <f>SUM(AK26:AK33)</f>
        <v>0</v>
      </c>
      <c r="AL35" s="242"/>
      <c r="AM35" s="242"/>
      <c r="AN35" s="242"/>
      <c r="AO35" s="244"/>
      <c r="AP35" s="44"/>
      <c r="AQ35" s="44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53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48</v>
      </c>
      <c r="AI60" s="35"/>
      <c r="AJ60" s="35"/>
      <c r="AK60" s="35"/>
      <c r="AL60" s="35"/>
      <c r="AM60" s="53" t="s">
        <v>49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53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48</v>
      </c>
      <c r="AI75" s="35"/>
      <c r="AJ75" s="35"/>
      <c r="AK75" s="35"/>
      <c r="AL75" s="35"/>
      <c r="AM75" s="53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1" s="2" customFormat="1" ht="6.95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1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9"/>
      <c r="C84" s="26" t="s">
        <v>12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211254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245" t="str">
        <f>K6</f>
        <v>Výmena parketovej podlahy, osvetlenia a maľovanie v aule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64"/>
      <c r="AQ85" s="64"/>
      <c r="AR85" s="65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>Košice - Barca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47">
        <f>IF(AN8= "","",AN8)</f>
        <v>44558</v>
      </c>
      <c r="AN87" s="247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>Stredná odborná škola veterinárna Košice - Barca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48" t="str">
        <f>IF(E17="","",E17)</f>
        <v xml:space="preserve"> </v>
      </c>
      <c r="AN89" s="249"/>
      <c r="AO89" s="249"/>
      <c r="AP89" s="249"/>
      <c r="AQ89" s="33"/>
      <c r="AR89" s="36"/>
      <c r="AS89" s="250" t="s">
        <v>53</v>
      </c>
      <c r="AT89" s="25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1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48" t="str">
        <f>IF(E20="","",E20)</f>
        <v xml:space="preserve"> </v>
      </c>
      <c r="AN90" s="249"/>
      <c r="AO90" s="249"/>
      <c r="AP90" s="249"/>
      <c r="AQ90" s="33"/>
      <c r="AR90" s="36"/>
      <c r="AS90" s="252"/>
      <c r="AT90" s="25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4"/>
      <c r="AT91" s="25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1" s="2" customFormat="1" ht="29.25" customHeight="1">
      <c r="A92" s="31"/>
      <c r="B92" s="32"/>
      <c r="C92" s="256" t="s">
        <v>54</v>
      </c>
      <c r="D92" s="257"/>
      <c r="E92" s="257"/>
      <c r="F92" s="257"/>
      <c r="G92" s="257"/>
      <c r="H92" s="74"/>
      <c r="I92" s="258" t="s">
        <v>55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9" t="s">
        <v>56</v>
      </c>
      <c r="AH92" s="257"/>
      <c r="AI92" s="257"/>
      <c r="AJ92" s="257"/>
      <c r="AK92" s="257"/>
      <c r="AL92" s="257"/>
      <c r="AM92" s="257"/>
      <c r="AN92" s="258" t="s">
        <v>57</v>
      </c>
      <c r="AO92" s="257"/>
      <c r="AP92" s="260"/>
      <c r="AQ92" s="75" t="s">
        <v>58</v>
      </c>
      <c r="AR92" s="36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1" s="6" customFormat="1" ht="32.450000000000003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4">
        <f>ROUND(SUM(AG95:AG97),2)</f>
        <v>0</v>
      </c>
      <c r="AH94" s="264"/>
      <c r="AI94" s="264"/>
      <c r="AJ94" s="264"/>
      <c r="AK94" s="264"/>
      <c r="AL94" s="264"/>
      <c r="AM94" s="264"/>
      <c r="AN94" s="265">
        <f>SUM(AG94,AT94)</f>
        <v>0</v>
      </c>
      <c r="AO94" s="265"/>
      <c r="AP94" s="265"/>
      <c r="AQ94" s="86" t="s">
        <v>1</v>
      </c>
      <c r="AR94" s="87"/>
      <c r="AS94" s="88">
        <f>ROUND(SUM(AS95:AS97),2)</f>
        <v>0</v>
      </c>
      <c r="AT94" s="89">
        <f>ROUND(SUM(AV94:AW94),2)</f>
        <v>0</v>
      </c>
      <c r="AU94" s="90">
        <f>ROUND(SUM(AU95:AU97),5)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ROUND(SUM(AZ95:AZ97),2)</f>
        <v>0</v>
      </c>
      <c r="BA94" s="89">
        <f>ROUND(SUM(BA95:BA97),2)</f>
        <v>0</v>
      </c>
      <c r="BB94" s="89">
        <f>ROUND(SUM(BB95:BB97),2)</f>
        <v>0</v>
      </c>
      <c r="BC94" s="89">
        <f>ROUND(SUM(BC95:BC97),2)</f>
        <v>0</v>
      </c>
      <c r="BD94" s="91">
        <f>ROUND(SUM(BD95:BD97),2)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16.5" customHeight="1">
      <c r="A95" s="94" t="s">
        <v>77</v>
      </c>
      <c r="B95" s="95"/>
      <c r="C95" s="96"/>
      <c r="D95" s="263" t="s">
        <v>78</v>
      </c>
      <c r="E95" s="263"/>
      <c r="F95" s="263"/>
      <c r="G95" s="263"/>
      <c r="H95" s="263"/>
      <c r="I95" s="97"/>
      <c r="J95" s="263" t="s">
        <v>79</v>
      </c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1">
        <f>'A - Podhľad'!J30</f>
        <v>0</v>
      </c>
      <c r="AH95" s="262"/>
      <c r="AI95" s="262"/>
      <c r="AJ95" s="262"/>
      <c r="AK95" s="262"/>
      <c r="AL95" s="262"/>
      <c r="AM95" s="262"/>
      <c r="AN95" s="261">
        <f>SUM(AG95,AT95)</f>
        <v>0</v>
      </c>
      <c r="AO95" s="262"/>
      <c r="AP95" s="262"/>
      <c r="AQ95" s="98" t="s">
        <v>80</v>
      </c>
      <c r="AR95" s="99"/>
      <c r="AS95" s="100">
        <v>0</v>
      </c>
      <c r="AT95" s="101">
        <f>ROUND(SUM(AV95:AW95),2)</f>
        <v>0</v>
      </c>
      <c r="AU95" s="102">
        <f>'A - Podhľad'!P124</f>
        <v>0</v>
      </c>
      <c r="AV95" s="101">
        <f>'A - Podhľad'!J33</f>
        <v>0</v>
      </c>
      <c r="AW95" s="101">
        <f>'A - Podhľad'!J34</f>
        <v>0</v>
      </c>
      <c r="AX95" s="101">
        <f>'A - Podhľad'!J35</f>
        <v>0</v>
      </c>
      <c r="AY95" s="101">
        <f>'A - Podhľad'!J36</f>
        <v>0</v>
      </c>
      <c r="AZ95" s="101">
        <f>'A - Podhľad'!F33</f>
        <v>0</v>
      </c>
      <c r="BA95" s="101">
        <f>'A - Podhľad'!F34</f>
        <v>0</v>
      </c>
      <c r="BB95" s="101">
        <f>'A - Podhľad'!F35</f>
        <v>0</v>
      </c>
      <c r="BC95" s="101">
        <f>'A - Podhľad'!F36</f>
        <v>0</v>
      </c>
      <c r="BD95" s="103">
        <f>'A - Podhľad'!F37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73</v>
      </c>
    </row>
    <row r="96" spans="1:91" s="7" customFormat="1" ht="16.5" customHeight="1">
      <c r="A96" s="94" t="s">
        <v>77</v>
      </c>
      <c r="B96" s="95"/>
      <c r="C96" s="96"/>
      <c r="D96" s="263" t="s">
        <v>83</v>
      </c>
      <c r="E96" s="263"/>
      <c r="F96" s="263"/>
      <c r="G96" s="263"/>
      <c r="H96" s="263"/>
      <c r="I96" s="97"/>
      <c r="J96" s="263" t="s">
        <v>84</v>
      </c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1">
        <f>'B - Opravy stien, radiato...'!J30</f>
        <v>0</v>
      </c>
      <c r="AH96" s="262"/>
      <c r="AI96" s="262"/>
      <c r="AJ96" s="262"/>
      <c r="AK96" s="262"/>
      <c r="AL96" s="262"/>
      <c r="AM96" s="262"/>
      <c r="AN96" s="261">
        <f>SUM(AG96,AT96)</f>
        <v>0</v>
      </c>
      <c r="AO96" s="262"/>
      <c r="AP96" s="262"/>
      <c r="AQ96" s="98" t="s">
        <v>80</v>
      </c>
      <c r="AR96" s="99"/>
      <c r="AS96" s="100">
        <v>0</v>
      </c>
      <c r="AT96" s="101">
        <f>ROUND(SUM(AV96:AW96),2)</f>
        <v>0</v>
      </c>
      <c r="AU96" s="102">
        <f>'B - Opravy stien, radiato...'!P128</f>
        <v>0</v>
      </c>
      <c r="AV96" s="101">
        <f>'B - Opravy stien, radiato...'!J33</f>
        <v>0</v>
      </c>
      <c r="AW96" s="101">
        <f>'B - Opravy stien, radiato...'!J34</f>
        <v>0</v>
      </c>
      <c r="AX96" s="101">
        <f>'B - Opravy stien, radiato...'!J35</f>
        <v>0</v>
      </c>
      <c r="AY96" s="101">
        <f>'B - Opravy stien, radiato...'!J36</f>
        <v>0</v>
      </c>
      <c r="AZ96" s="101">
        <f>'B - Opravy stien, radiato...'!F33</f>
        <v>0</v>
      </c>
      <c r="BA96" s="101">
        <f>'B - Opravy stien, radiato...'!F34</f>
        <v>0</v>
      </c>
      <c r="BB96" s="101">
        <f>'B - Opravy stien, radiato...'!F35</f>
        <v>0</v>
      </c>
      <c r="BC96" s="101">
        <f>'B - Opravy stien, radiato...'!F36</f>
        <v>0</v>
      </c>
      <c r="BD96" s="103">
        <f>'B - Opravy stien, radiato...'!F37</f>
        <v>0</v>
      </c>
      <c r="BT96" s="104" t="s">
        <v>81</v>
      </c>
      <c r="BV96" s="104" t="s">
        <v>75</v>
      </c>
      <c r="BW96" s="104" t="s">
        <v>85</v>
      </c>
      <c r="BX96" s="104" t="s">
        <v>5</v>
      </c>
      <c r="CL96" s="104" t="s">
        <v>1</v>
      </c>
      <c r="CM96" s="104" t="s">
        <v>73</v>
      </c>
    </row>
    <row r="97" spans="1:91" s="7" customFormat="1" ht="16.5" customHeight="1">
      <c r="A97" s="94" t="s">
        <v>77</v>
      </c>
      <c r="B97" s="95"/>
      <c r="C97" s="96"/>
      <c r="D97" s="263" t="s">
        <v>86</v>
      </c>
      <c r="E97" s="263"/>
      <c r="F97" s="263"/>
      <c r="G97" s="263"/>
      <c r="H97" s="263"/>
      <c r="I97" s="97"/>
      <c r="J97" s="263" t="s">
        <v>87</v>
      </c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1">
        <f>'C - Podlaha'!J30</f>
        <v>0</v>
      </c>
      <c r="AH97" s="262"/>
      <c r="AI97" s="262"/>
      <c r="AJ97" s="262"/>
      <c r="AK97" s="262"/>
      <c r="AL97" s="262"/>
      <c r="AM97" s="262"/>
      <c r="AN97" s="261">
        <f>SUM(AG97,AT97)</f>
        <v>0</v>
      </c>
      <c r="AO97" s="262"/>
      <c r="AP97" s="262"/>
      <c r="AQ97" s="98" t="s">
        <v>80</v>
      </c>
      <c r="AR97" s="99"/>
      <c r="AS97" s="105">
        <v>0</v>
      </c>
      <c r="AT97" s="106">
        <f>ROUND(SUM(AV97:AW97),2)</f>
        <v>0</v>
      </c>
      <c r="AU97" s="107">
        <f>'C - Podlaha'!P122</f>
        <v>0</v>
      </c>
      <c r="AV97" s="106">
        <f>'C - Podlaha'!J33</f>
        <v>0</v>
      </c>
      <c r="AW97" s="106">
        <f>'C - Podlaha'!J34</f>
        <v>0</v>
      </c>
      <c r="AX97" s="106">
        <f>'C - Podlaha'!J35</f>
        <v>0</v>
      </c>
      <c r="AY97" s="106">
        <f>'C - Podlaha'!J36</f>
        <v>0</v>
      </c>
      <c r="AZ97" s="106">
        <f>'C - Podlaha'!F33</f>
        <v>0</v>
      </c>
      <c r="BA97" s="106">
        <f>'C - Podlaha'!F34</f>
        <v>0</v>
      </c>
      <c r="BB97" s="106">
        <f>'C - Podlaha'!F35</f>
        <v>0</v>
      </c>
      <c r="BC97" s="106">
        <f>'C - Podlaha'!F36</f>
        <v>0</v>
      </c>
      <c r="BD97" s="108">
        <f>'C - Podlaha'!F37</f>
        <v>0</v>
      </c>
      <c r="BT97" s="104" t="s">
        <v>81</v>
      </c>
      <c r="BV97" s="104" t="s">
        <v>75</v>
      </c>
      <c r="BW97" s="104" t="s">
        <v>88</v>
      </c>
      <c r="BX97" s="104" t="s">
        <v>5</v>
      </c>
      <c r="CL97" s="104" t="s">
        <v>1</v>
      </c>
      <c r="CM97" s="104" t="s">
        <v>73</v>
      </c>
    </row>
    <row r="98" spans="1:91" s="2" customFormat="1" ht="30" customHeight="1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91" s="2" customFormat="1" ht="6.95" customHeight="1">
      <c r="A99" s="31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sheetProtection algorithmName="SHA-512" hashValue="IyQlHvTK6UXXqlb+TKgb62TV8TngIPmbnk8Vi1ekGQeKU5TH8Jdf9nztNBAAd/o/WKDE9qE8hYsb9nFSIzERbA==" saltValue="Z6ACEl+u0VLaroX9pmtMWeMTkrYYvDLt0NfDuKsEEN8XmApB/KFP+v23rWJp1QkpTsbrJiW/dbnMOZWnAllPgA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A - Podhľad'!C2" display="/"/>
    <hyperlink ref="A96" location="'B - Opravy stien, radiato...'!C2" display="/"/>
    <hyperlink ref="A97" location="'C - Podlah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topLeftCell="A74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82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73</v>
      </c>
    </row>
    <row r="4" spans="1:46" s="1" customFormat="1" ht="24.95" customHeight="1">
      <c r="B4" s="17"/>
      <c r="D4" s="111" t="s">
        <v>89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7" t="str">
        <f>'Rekapitulácia stavby'!K6</f>
        <v>Výmena parketovej podlahy, osvetlenia a maľovanie v aule</v>
      </c>
      <c r="F7" s="268"/>
      <c r="G7" s="268"/>
      <c r="H7" s="268"/>
      <c r="L7" s="17"/>
    </row>
    <row r="8" spans="1:46" s="2" customFormat="1" ht="12" customHeight="1">
      <c r="A8" s="31"/>
      <c r="B8" s="36"/>
      <c r="C8" s="31"/>
      <c r="D8" s="113" t="s">
        <v>90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9" t="s">
        <v>91</v>
      </c>
      <c r="F9" s="270"/>
      <c r="G9" s="270"/>
      <c r="H9" s="27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>
        <f>'Rekapitulácia stavby'!AN8</f>
        <v>44558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22</v>
      </c>
      <c r="E14" s="31"/>
      <c r="F14" s="31"/>
      <c r="G14" s="31"/>
      <c r="H14" s="31"/>
      <c r="I14" s="113" t="s">
        <v>23</v>
      </c>
      <c r="J14" s="114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">
        <v>24</v>
      </c>
      <c r="F15" s="31"/>
      <c r="G15" s="31"/>
      <c r="H15" s="31"/>
      <c r="I15" s="113" t="s">
        <v>25</v>
      </c>
      <c r="J15" s="114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23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1" t="str">
        <f>'Rekapitulácia stavby'!E14</f>
        <v>Vyplň údaj</v>
      </c>
      <c r="F18" s="272"/>
      <c r="G18" s="272"/>
      <c r="H18" s="272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23</v>
      </c>
      <c r="J20" s="114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">
        <v>29</v>
      </c>
      <c r="F21" s="31"/>
      <c r="G21" s="31"/>
      <c r="H21" s="31"/>
      <c r="I21" s="113" t="s">
        <v>25</v>
      </c>
      <c r="J21" s="114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31</v>
      </c>
      <c r="E23" s="31"/>
      <c r="F23" s="31"/>
      <c r="G23" s="31"/>
      <c r="H23" s="31"/>
      <c r="I23" s="113" t="s">
        <v>23</v>
      </c>
      <c r="J23" s="114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">
        <v>29</v>
      </c>
      <c r="F24" s="31"/>
      <c r="G24" s="31"/>
      <c r="H24" s="31"/>
      <c r="I24" s="113" t="s">
        <v>25</v>
      </c>
      <c r="J24" s="114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3" t="s">
        <v>1</v>
      </c>
      <c r="F27" s="273"/>
      <c r="G27" s="273"/>
      <c r="H27" s="27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33</v>
      </c>
      <c r="E30" s="31"/>
      <c r="F30" s="31"/>
      <c r="G30" s="31"/>
      <c r="H30" s="31"/>
      <c r="I30" s="31"/>
      <c r="J30" s="121">
        <f>ROUND(J124,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35</v>
      </c>
      <c r="G32" s="31"/>
      <c r="H32" s="31"/>
      <c r="I32" s="122" t="s">
        <v>34</v>
      </c>
      <c r="J32" s="122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37</v>
      </c>
      <c r="E33" s="124" t="s">
        <v>38</v>
      </c>
      <c r="F33" s="125">
        <f>ROUND((SUM(BE124:BE148)),  2)</f>
        <v>0</v>
      </c>
      <c r="G33" s="126"/>
      <c r="H33" s="126"/>
      <c r="I33" s="127">
        <v>0.2</v>
      </c>
      <c r="J33" s="125">
        <f>ROUND(((SUM(BE124:BE148))*I33),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39</v>
      </c>
      <c r="F34" s="125">
        <f>ROUND((SUM(BF124:BF148)),  2)</f>
        <v>0</v>
      </c>
      <c r="G34" s="126"/>
      <c r="H34" s="126"/>
      <c r="I34" s="127">
        <v>0.2</v>
      </c>
      <c r="J34" s="125">
        <f>ROUND(((SUM(BF124:BF148))*I34),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40</v>
      </c>
      <c r="F35" s="128">
        <f>ROUND((SUM(BG124:BG148)),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41</v>
      </c>
      <c r="F36" s="128">
        <f>ROUND((SUM(BH124:BH148)),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42</v>
      </c>
      <c r="F37" s="125">
        <f>ROUND((SUM(BI124:BI148)),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92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4" t="str">
        <f>E7</f>
        <v>Výmena parketovej podlahy, osvetlenia a maľovanie v aule</v>
      </c>
      <c r="F85" s="275"/>
      <c r="G85" s="275"/>
      <c r="H85" s="275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90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5" t="str">
        <f>E9</f>
        <v>A - Podhľad</v>
      </c>
      <c r="F87" s="276"/>
      <c r="G87" s="276"/>
      <c r="H87" s="276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Košice - Barca</v>
      </c>
      <c r="G89" s="33"/>
      <c r="H89" s="33"/>
      <c r="I89" s="26" t="s">
        <v>21</v>
      </c>
      <c r="J89" s="67">
        <f>IF(J12="","",J12)</f>
        <v>44558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3"/>
      <c r="E91" s="33"/>
      <c r="F91" s="24" t="str">
        <f>E15</f>
        <v>Stredná odborná škola veterinárna Košice - Barca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93</v>
      </c>
      <c r="D94" s="149"/>
      <c r="E94" s="149"/>
      <c r="F94" s="149"/>
      <c r="G94" s="149"/>
      <c r="H94" s="149"/>
      <c r="I94" s="149"/>
      <c r="J94" s="150" t="s">
        <v>94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95</v>
      </c>
      <c r="D96" s="33"/>
      <c r="E96" s="33"/>
      <c r="F96" s="33"/>
      <c r="G96" s="33"/>
      <c r="H96" s="33"/>
      <c r="I96" s="33"/>
      <c r="J96" s="85">
        <f>J124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96</v>
      </c>
    </row>
    <row r="97" spans="1:31" s="9" customFormat="1" ht="24.95" customHeight="1">
      <c r="B97" s="152"/>
      <c r="C97" s="153"/>
      <c r="D97" s="154" t="s">
        <v>97</v>
      </c>
      <c r="E97" s="155"/>
      <c r="F97" s="155"/>
      <c r="G97" s="155"/>
      <c r="H97" s="155"/>
      <c r="I97" s="155"/>
      <c r="J97" s="156">
        <f>J125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98</v>
      </c>
      <c r="E98" s="161"/>
      <c r="F98" s="161"/>
      <c r="G98" s="161"/>
      <c r="H98" s="161"/>
      <c r="I98" s="161"/>
      <c r="J98" s="162">
        <f>J126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99</v>
      </c>
      <c r="E99" s="161"/>
      <c r="F99" s="161"/>
      <c r="G99" s="161"/>
      <c r="H99" s="161"/>
      <c r="I99" s="161"/>
      <c r="J99" s="162">
        <f>J128</f>
        <v>0</v>
      </c>
      <c r="K99" s="159"/>
      <c r="L99" s="163"/>
    </row>
    <row r="100" spans="1:31" s="9" customFormat="1" ht="24.95" customHeight="1">
      <c r="B100" s="152"/>
      <c r="C100" s="153"/>
      <c r="D100" s="154" t="s">
        <v>100</v>
      </c>
      <c r="E100" s="155"/>
      <c r="F100" s="155"/>
      <c r="G100" s="155"/>
      <c r="H100" s="155"/>
      <c r="I100" s="155"/>
      <c r="J100" s="156">
        <f>J130</f>
        <v>0</v>
      </c>
      <c r="K100" s="153"/>
      <c r="L100" s="157"/>
    </row>
    <row r="101" spans="1:31" s="10" customFormat="1" ht="19.899999999999999" customHeight="1">
      <c r="B101" s="158"/>
      <c r="C101" s="159"/>
      <c r="D101" s="160" t="s">
        <v>101</v>
      </c>
      <c r="E101" s="161"/>
      <c r="F101" s="161"/>
      <c r="G101" s="161"/>
      <c r="H101" s="161"/>
      <c r="I101" s="161"/>
      <c r="J101" s="162">
        <f>J131</f>
        <v>0</v>
      </c>
      <c r="K101" s="159"/>
      <c r="L101" s="163"/>
    </row>
    <row r="102" spans="1:31" s="10" customFormat="1" ht="19.899999999999999" customHeight="1">
      <c r="B102" s="158"/>
      <c r="C102" s="159"/>
      <c r="D102" s="160" t="s">
        <v>102</v>
      </c>
      <c r="E102" s="161"/>
      <c r="F102" s="161"/>
      <c r="G102" s="161"/>
      <c r="H102" s="161"/>
      <c r="I102" s="161"/>
      <c r="J102" s="162">
        <f>J137</f>
        <v>0</v>
      </c>
      <c r="K102" s="159"/>
      <c r="L102" s="163"/>
    </row>
    <row r="103" spans="1:31" s="9" customFormat="1" ht="24.95" customHeight="1">
      <c r="B103" s="152"/>
      <c r="C103" s="153"/>
      <c r="D103" s="154" t="s">
        <v>103</v>
      </c>
      <c r="E103" s="155"/>
      <c r="F103" s="155"/>
      <c r="G103" s="155"/>
      <c r="H103" s="155"/>
      <c r="I103" s="155"/>
      <c r="J103" s="156">
        <f>J140</f>
        <v>0</v>
      </c>
      <c r="K103" s="153"/>
      <c r="L103" s="157"/>
    </row>
    <row r="104" spans="1:31" s="10" customFormat="1" ht="19.899999999999999" customHeight="1">
      <c r="B104" s="158"/>
      <c r="C104" s="159"/>
      <c r="D104" s="160" t="s">
        <v>104</v>
      </c>
      <c r="E104" s="161"/>
      <c r="F104" s="161"/>
      <c r="G104" s="161"/>
      <c r="H104" s="161"/>
      <c r="I104" s="161"/>
      <c r="J104" s="162">
        <f>J141</f>
        <v>0</v>
      </c>
      <c r="K104" s="159"/>
      <c r="L104" s="163"/>
    </row>
    <row r="105" spans="1:31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5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31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105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15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74" t="str">
        <f>E7</f>
        <v>Výmena parketovej podlahy, osvetlenia a maľovanie v aule</v>
      </c>
      <c r="F114" s="275"/>
      <c r="G114" s="275"/>
      <c r="H114" s="275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90</v>
      </c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6.5" customHeight="1">
      <c r="A116" s="31"/>
      <c r="B116" s="32"/>
      <c r="C116" s="33"/>
      <c r="D116" s="33"/>
      <c r="E116" s="245" t="str">
        <f>E9</f>
        <v>A - Podhľad</v>
      </c>
      <c r="F116" s="276"/>
      <c r="G116" s="276"/>
      <c r="H116" s="276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>
      <c r="A118" s="31"/>
      <c r="B118" s="32"/>
      <c r="C118" s="26" t="s">
        <v>19</v>
      </c>
      <c r="D118" s="33"/>
      <c r="E118" s="33"/>
      <c r="F118" s="24" t="str">
        <f>F12</f>
        <v>Košice - Barca</v>
      </c>
      <c r="G118" s="33"/>
      <c r="H118" s="33"/>
      <c r="I118" s="26" t="s">
        <v>21</v>
      </c>
      <c r="J118" s="67">
        <f>IF(J12="","",J12)</f>
        <v>44558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6" t="s">
        <v>22</v>
      </c>
      <c r="D120" s="33"/>
      <c r="E120" s="33"/>
      <c r="F120" s="24" t="str">
        <f>E15</f>
        <v>Stredná odborná škola veterinárna Košice - Barca</v>
      </c>
      <c r="G120" s="33"/>
      <c r="H120" s="33"/>
      <c r="I120" s="26" t="s">
        <v>28</v>
      </c>
      <c r="J120" s="29" t="str">
        <f>E21</f>
        <v xml:space="preserve"> </v>
      </c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26</v>
      </c>
      <c r="D121" s="33"/>
      <c r="E121" s="33"/>
      <c r="F121" s="24" t="str">
        <f>IF(E18="","",E18)</f>
        <v>Vyplň údaj</v>
      </c>
      <c r="G121" s="33"/>
      <c r="H121" s="33"/>
      <c r="I121" s="26" t="s">
        <v>31</v>
      </c>
      <c r="J121" s="29" t="str">
        <f>E24</f>
        <v xml:space="preserve"> </v>
      </c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>
      <c r="A123" s="164"/>
      <c r="B123" s="165"/>
      <c r="C123" s="166" t="s">
        <v>106</v>
      </c>
      <c r="D123" s="167" t="s">
        <v>58</v>
      </c>
      <c r="E123" s="167" t="s">
        <v>54</v>
      </c>
      <c r="F123" s="167" t="s">
        <v>55</v>
      </c>
      <c r="G123" s="167" t="s">
        <v>107</v>
      </c>
      <c r="H123" s="167" t="s">
        <v>108</v>
      </c>
      <c r="I123" s="167" t="s">
        <v>109</v>
      </c>
      <c r="J123" s="168" t="s">
        <v>94</v>
      </c>
      <c r="K123" s="169" t="s">
        <v>110</v>
      </c>
      <c r="L123" s="170"/>
      <c r="M123" s="76" t="s">
        <v>1</v>
      </c>
      <c r="N123" s="77" t="s">
        <v>37</v>
      </c>
      <c r="O123" s="77" t="s">
        <v>111</v>
      </c>
      <c r="P123" s="77" t="s">
        <v>112</v>
      </c>
      <c r="Q123" s="77" t="s">
        <v>113</v>
      </c>
      <c r="R123" s="77" t="s">
        <v>114</v>
      </c>
      <c r="S123" s="77" t="s">
        <v>115</v>
      </c>
      <c r="T123" s="78" t="s">
        <v>116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5" s="2" customFormat="1" ht="22.9" customHeight="1">
      <c r="A124" s="31"/>
      <c r="B124" s="32"/>
      <c r="C124" s="83" t="s">
        <v>95</v>
      </c>
      <c r="D124" s="33"/>
      <c r="E124" s="33"/>
      <c r="F124" s="33"/>
      <c r="G124" s="33"/>
      <c r="H124" s="33"/>
      <c r="I124" s="33"/>
      <c r="J124" s="171">
        <f>BK124</f>
        <v>0</v>
      </c>
      <c r="K124" s="33"/>
      <c r="L124" s="36"/>
      <c r="M124" s="79"/>
      <c r="N124" s="172"/>
      <c r="O124" s="80"/>
      <c r="P124" s="173">
        <f>P125+P130+P140</f>
        <v>0</v>
      </c>
      <c r="Q124" s="80"/>
      <c r="R124" s="173">
        <f>R125+R130+R140</f>
        <v>3.5665199999999997</v>
      </c>
      <c r="S124" s="80"/>
      <c r="T124" s="174">
        <f>T125+T130+T140</f>
        <v>7.4999999999999997E-2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72</v>
      </c>
      <c r="AU124" s="14" t="s">
        <v>96</v>
      </c>
      <c r="BK124" s="175">
        <f>BK125+BK130+BK140</f>
        <v>0</v>
      </c>
    </row>
    <row r="125" spans="1:65" s="12" customFormat="1" ht="25.9" customHeight="1">
      <c r="B125" s="176"/>
      <c r="C125" s="177"/>
      <c r="D125" s="178" t="s">
        <v>72</v>
      </c>
      <c r="E125" s="179" t="s">
        <v>117</v>
      </c>
      <c r="F125" s="179" t="s">
        <v>118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P126+P128</f>
        <v>0</v>
      </c>
      <c r="Q125" s="184"/>
      <c r="R125" s="185">
        <f>R126+R128</f>
        <v>1.1371199999999999</v>
      </c>
      <c r="S125" s="184"/>
      <c r="T125" s="186">
        <f>T126+T128</f>
        <v>0</v>
      </c>
      <c r="AR125" s="187" t="s">
        <v>81</v>
      </c>
      <c r="AT125" s="188" t="s">
        <v>72</v>
      </c>
      <c r="AU125" s="188" t="s">
        <v>73</v>
      </c>
      <c r="AY125" s="187" t="s">
        <v>119</v>
      </c>
      <c r="BK125" s="189">
        <f>BK126+BK128</f>
        <v>0</v>
      </c>
    </row>
    <row r="126" spans="1:65" s="12" customFormat="1" ht="22.9" customHeight="1">
      <c r="B126" s="176"/>
      <c r="C126" s="177"/>
      <c r="D126" s="178" t="s">
        <v>72</v>
      </c>
      <c r="E126" s="190" t="s">
        <v>120</v>
      </c>
      <c r="F126" s="190" t="s">
        <v>121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P127</f>
        <v>0</v>
      </c>
      <c r="Q126" s="184"/>
      <c r="R126" s="185">
        <f>R127</f>
        <v>1.1371199999999999</v>
      </c>
      <c r="S126" s="184"/>
      <c r="T126" s="186">
        <f>T127</f>
        <v>0</v>
      </c>
      <c r="AR126" s="187" t="s">
        <v>81</v>
      </c>
      <c r="AT126" s="188" t="s">
        <v>72</v>
      </c>
      <c r="AU126" s="188" t="s">
        <v>81</v>
      </c>
      <c r="AY126" s="187" t="s">
        <v>119</v>
      </c>
      <c r="BK126" s="189">
        <f>BK127</f>
        <v>0</v>
      </c>
    </row>
    <row r="127" spans="1:65" s="2" customFormat="1" ht="24.2" customHeight="1">
      <c r="A127" s="31"/>
      <c r="B127" s="32"/>
      <c r="C127" s="192" t="s">
        <v>122</v>
      </c>
      <c r="D127" s="192" t="s">
        <v>123</v>
      </c>
      <c r="E127" s="193" t="s">
        <v>124</v>
      </c>
      <c r="F127" s="194" t="s">
        <v>125</v>
      </c>
      <c r="G127" s="195" t="s">
        <v>126</v>
      </c>
      <c r="H127" s="196">
        <v>184</v>
      </c>
      <c r="I127" s="197"/>
      <c r="J127" s="198">
        <f>ROUND(I127*H127,2)</f>
        <v>0</v>
      </c>
      <c r="K127" s="199"/>
      <c r="L127" s="36"/>
      <c r="M127" s="200" t="s">
        <v>1</v>
      </c>
      <c r="N127" s="201" t="s">
        <v>39</v>
      </c>
      <c r="O127" s="72"/>
      <c r="P127" s="202">
        <f>O127*H127</f>
        <v>0</v>
      </c>
      <c r="Q127" s="202">
        <v>6.1799999999999997E-3</v>
      </c>
      <c r="R127" s="202">
        <f>Q127*H127</f>
        <v>1.1371199999999999</v>
      </c>
      <c r="S127" s="202">
        <v>0</v>
      </c>
      <c r="T127" s="203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4" t="s">
        <v>127</v>
      </c>
      <c r="AT127" s="204" t="s">
        <v>123</v>
      </c>
      <c r="AU127" s="204" t="s">
        <v>128</v>
      </c>
      <c r="AY127" s="14" t="s">
        <v>119</v>
      </c>
      <c r="BE127" s="205">
        <f>IF(N127="základná",J127,0)</f>
        <v>0</v>
      </c>
      <c r="BF127" s="205">
        <f>IF(N127="znížená",J127,0)</f>
        <v>0</v>
      </c>
      <c r="BG127" s="205">
        <f>IF(N127="zákl. prenesená",J127,0)</f>
        <v>0</v>
      </c>
      <c r="BH127" s="205">
        <f>IF(N127="zníž. prenesená",J127,0)</f>
        <v>0</v>
      </c>
      <c r="BI127" s="205">
        <f>IF(N127="nulová",J127,0)</f>
        <v>0</v>
      </c>
      <c r="BJ127" s="14" t="s">
        <v>128</v>
      </c>
      <c r="BK127" s="205">
        <f>ROUND(I127*H127,2)</f>
        <v>0</v>
      </c>
      <c r="BL127" s="14" t="s">
        <v>127</v>
      </c>
      <c r="BM127" s="204" t="s">
        <v>129</v>
      </c>
    </row>
    <row r="128" spans="1:65" s="12" customFormat="1" ht="22.9" customHeight="1">
      <c r="B128" s="176"/>
      <c r="C128" s="177"/>
      <c r="D128" s="178" t="s">
        <v>72</v>
      </c>
      <c r="E128" s="190" t="s">
        <v>130</v>
      </c>
      <c r="F128" s="190" t="s">
        <v>131</v>
      </c>
      <c r="G128" s="177"/>
      <c r="H128" s="177"/>
      <c r="I128" s="180"/>
      <c r="J128" s="191">
        <f>BK128</f>
        <v>0</v>
      </c>
      <c r="K128" s="177"/>
      <c r="L128" s="182"/>
      <c r="M128" s="183"/>
      <c r="N128" s="184"/>
      <c r="O128" s="184"/>
      <c r="P128" s="185">
        <f>P129</f>
        <v>0</v>
      </c>
      <c r="Q128" s="184"/>
      <c r="R128" s="185">
        <f>R129</f>
        <v>0</v>
      </c>
      <c r="S128" s="184"/>
      <c r="T128" s="186">
        <f>T129</f>
        <v>0</v>
      </c>
      <c r="AR128" s="187" t="s">
        <v>81</v>
      </c>
      <c r="AT128" s="188" t="s">
        <v>72</v>
      </c>
      <c r="AU128" s="188" t="s">
        <v>81</v>
      </c>
      <c r="AY128" s="187" t="s">
        <v>119</v>
      </c>
      <c r="BK128" s="189">
        <f>BK129</f>
        <v>0</v>
      </c>
    </row>
    <row r="129" spans="1:65" s="2" customFormat="1" ht="24.2" customHeight="1">
      <c r="A129" s="31"/>
      <c r="B129" s="32"/>
      <c r="C129" s="192" t="s">
        <v>132</v>
      </c>
      <c r="D129" s="192" t="s">
        <v>123</v>
      </c>
      <c r="E129" s="193" t="s">
        <v>133</v>
      </c>
      <c r="F129" s="194" t="s">
        <v>134</v>
      </c>
      <c r="G129" s="195" t="s">
        <v>135</v>
      </c>
      <c r="H129" s="196">
        <v>1.137</v>
      </c>
      <c r="I129" s="197"/>
      <c r="J129" s="198">
        <f>ROUND(I129*H129,2)</f>
        <v>0</v>
      </c>
      <c r="K129" s="199"/>
      <c r="L129" s="36"/>
      <c r="M129" s="200" t="s">
        <v>1</v>
      </c>
      <c r="N129" s="201" t="s">
        <v>39</v>
      </c>
      <c r="O129" s="7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4" t="s">
        <v>127</v>
      </c>
      <c r="AT129" s="204" t="s">
        <v>123</v>
      </c>
      <c r="AU129" s="204" t="s">
        <v>128</v>
      </c>
      <c r="AY129" s="14" t="s">
        <v>119</v>
      </c>
      <c r="BE129" s="205">
        <f>IF(N129="základná",J129,0)</f>
        <v>0</v>
      </c>
      <c r="BF129" s="205">
        <f>IF(N129="znížená",J129,0)</f>
        <v>0</v>
      </c>
      <c r="BG129" s="205">
        <f>IF(N129="zákl. prenesená",J129,0)</f>
        <v>0</v>
      </c>
      <c r="BH129" s="205">
        <f>IF(N129="zníž. prenesená",J129,0)</f>
        <v>0</v>
      </c>
      <c r="BI129" s="205">
        <f>IF(N129="nulová",J129,0)</f>
        <v>0</v>
      </c>
      <c r="BJ129" s="14" t="s">
        <v>128</v>
      </c>
      <c r="BK129" s="205">
        <f>ROUND(I129*H129,2)</f>
        <v>0</v>
      </c>
      <c r="BL129" s="14" t="s">
        <v>127</v>
      </c>
      <c r="BM129" s="204" t="s">
        <v>136</v>
      </c>
    </row>
    <row r="130" spans="1:65" s="12" customFormat="1" ht="25.9" customHeight="1">
      <c r="B130" s="176"/>
      <c r="C130" s="177"/>
      <c r="D130" s="178" t="s">
        <v>72</v>
      </c>
      <c r="E130" s="179" t="s">
        <v>137</v>
      </c>
      <c r="F130" s="179" t="s">
        <v>138</v>
      </c>
      <c r="G130" s="177"/>
      <c r="H130" s="177"/>
      <c r="I130" s="180"/>
      <c r="J130" s="181">
        <f>BK130</f>
        <v>0</v>
      </c>
      <c r="K130" s="177"/>
      <c r="L130" s="182"/>
      <c r="M130" s="183"/>
      <c r="N130" s="184"/>
      <c r="O130" s="184"/>
      <c r="P130" s="185">
        <f>P131+P137</f>
        <v>0</v>
      </c>
      <c r="Q130" s="184"/>
      <c r="R130" s="185">
        <f>R131+R137</f>
        <v>2.4196</v>
      </c>
      <c r="S130" s="184"/>
      <c r="T130" s="186">
        <f>T131+T137</f>
        <v>0</v>
      </c>
      <c r="AR130" s="187" t="s">
        <v>128</v>
      </c>
      <c r="AT130" s="188" t="s">
        <v>72</v>
      </c>
      <c r="AU130" s="188" t="s">
        <v>73</v>
      </c>
      <c r="AY130" s="187" t="s">
        <v>119</v>
      </c>
      <c r="BK130" s="189">
        <f>BK131+BK137</f>
        <v>0</v>
      </c>
    </row>
    <row r="131" spans="1:65" s="12" customFormat="1" ht="22.9" customHeight="1">
      <c r="B131" s="176"/>
      <c r="C131" s="177"/>
      <c r="D131" s="178" t="s">
        <v>72</v>
      </c>
      <c r="E131" s="190" t="s">
        <v>139</v>
      </c>
      <c r="F131" s="190" t="s">
        <v>140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SUM(P132:P136)</f>
        <v>0</v>
      </c>
      <c r="Q131" s="184"/>
      <c r="R131" s="185">
        <f>SUM(R132:R136)</f>
        <v>2.3496799999999998</v>
      </c>
      <c r="S131" s="184"/>
      <c r="T131" s="186">
        <f>SUM(T132:T136)</f>
        <v>0</v>
      </c>
      <c r="AR131" s="187" t="s">
        <v>128</v>
      </c>
      <c r="AT131" s="188" t="s">
        <v>72</v>
      </c>
      <c r="AU131" s="188" t="s">
        <v>81</v>
      </c>
      <c r="AY131" s="187" t="s">
        <v>119</v>
      </c>
      <c r="BK131" s="189">
        <f>SUM(BK132:BK136)</f>
        <v>0</v>
      </c>
    </row>
    <row r="132" spans="1:65" s="2" customFormat="1" ht="33" customHeight="1">
      <c r="A132" s="31"/>
      <c r="B132" s="32"/>
      <c r="C132" s="192" t="s">
        <v>81</v>
      </c>
      <c r="D132" s="192" t="s">
        <v>123</v>
      </c>
      <c r="E132" s="193" t="s">
        <v>141</v>
      </c>
      <c r="F132" s="194" t="s">
        <v>142</v>
      </c>
      <c r="G132" s="195" t="s">
        <v>126</v>
      </c>
      <c r="H132" s="196">
        <v>184</v>
      </c>
      <c r="I132" s="197"/>
      <c r="J132" s="198">
        <f>ROUND(I132*H132,2)</f>
        <v>0</v>
      </c>
      <c r="K132" s="199"/>
      <c r="L132" s="36"/>
      <c r="M132" s="200" t="s">
        <v>1</v>
      </c>
      <c r="N132" s="201" t="s">
        <v>39</v>
      </c>
      <c r="O132" s="72"/>
      <c r="P132" s="202">
        <f>O132*H132</f>
        <v>0</v>
      </c>
      <c r="Q132" s="202">
        <v>1.1860000000000001E-2</v>
      </c>
      <c r="R132" s="202">
        <f>Q132*H132</f>
        <v>2.1822400000000002</v>
      </c>
      <c r="S132" s="202">
        <v>0</v>
      </c>
      <c r="T132" s="203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132</v>
      </c>
      <c r="AT132" s="204" t="s">
        <v>123</v>
      </c>
      <c r="AU132" s="204" t="s">
        <v>128</v>
      </c>
      <c r="AY132" s="14" t="s">
        <v>119</v>
      </c>
      <c r="BE132" s="205">
        <f>IF(N132="základná",J132,0)</f>
        <v>0</v>
      </c>
      <c r="BF132" s="205">
        <f>IF(N132="znížená",J132,0)</f>
        <v>0</v>
      </c>
      <c r="BG132" s="205">
        <f>IF(N132="zákl. prenesená",J132,0)</f>
        <v>0</v>
      </c>
      <c r="BH132" s="205">
        <f>IF(N132="zníž. prenesená",J132,0)</f>
        <v>0</v>
      </c>
      <c r="BI132" s="205">
        <f>IF(N132="nulová",J132,0)</f>
        <v>0</v>
      </c>
      <c r="BJ132" s="14" t="s">
        <v>128</v>
      </c>
      <c r="BK132" s="205">
        <f>ROUND(I132*H132,2)</f>
        <v>0</v>
      </c>
      <c r="BL132" s="14" t="s">
        <v>132</v>
      </c>
      <c r="BM132" s="204" t="s">
        <v>143</v>
      </c>
    </row>
    <row r="133" spans="1:65" s="2" customFormat="1" ht="37.9" customHeight="1">
      <c r="A133" s="31"/>
      <c r="B133" s="32"/>
      <c r="C133" s="192" t="s">
        <v>144</v>
      </c>
      <c r="D133" s="192" t="s">
        <v>123</v>
      </c>
      <c r="E133" s="193" t="s">
        <v>145</v>
      </c>
      <c r="F133" s="194" t="s">
        <v>146</v>
      </c>
      <c r="G133" s="195" t="s">
        <v>147</v>
      </c>
      <c r="H133" s="196">
        <v>43</v>
      </c>
      <c r="I133" s="197"/>
      <c r="J133" s="198">
        <f>ROUND(I133*H133,2)</f>
        <v>0</v>
      </c>
      <c r="K133" s="199"/>
      <c r="L133" s="36"/>
      <c r="M133" s="200" t="s">
        <v>1</v>
      </c>
      <c r="N133" s="201" t="s">
        <v>39</v>
      </c>
      <c r="O133" s="72"/>
      <c r="P133" s="202">
        <f>O133*H133</f>
        <v>0</v>
      </c>
      <c r="Q133" s="202">
        <v>1.07E-3</v>
      </c>
      <c r="R133" s="202">
        <f>Q133*H133</f>
        <v>4.6010000000000002E-2</v>
      </c>
      <c r="S133" s="202">
        <v>0</v>
      </c>
      <c r="T133" s="203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132</v>
      </c>
      <c r="AT133" s="204" t="s">
        <v>123</v>
      </c>
      <c r="AU133" s="204" t="s">
        <v>128</v>
      </c>
      <c r="AY133" s="14" t="s">
        <v>119</v>
      </c>
      <c r="BE133" s="205">
        <f>IF(N133="základná",J133,0)</f>
        <v>0</v>
      </c>
      <c r="BF133" s="205">
        <f>IF(N133="znížená",J133,0)</f>
        <v>0</v>
      </c>
      <c r="BG133" s="205">
        <f>IF(N133="zákl. prenesená",J133,0)</f>
        <v>0</v>
      </c>
      <c r="BH133" s="205">
        <f>IF(N133="zníž. prenesená",J133,0)</f>
        <v>0</v>
      </c>
      <c r="BI133" s="205">
        <f>IF(N133="nulová",J133,0)</f>
        <v>0</v>
      </c>
      <c r="BJ133" s="14" t="s">
        <v>128</v>
      </c>
      <c r="BK133" s="205">
        <f>ROUND(I133*H133,2)</f>
        <v>0</v>
      </c>
      <c r="BL133" s="14" t="s">
        <v>132</v>
      </c>
      <c r="BM133" s="204" t="s">
        <v>148</v>
      </c>
    </row>
    <row r="134" spans="1:65" s="2" customFormat="1" ht="16.5" customHeight="1">
      <c r="A134" s="31"/>
      <c r="B134" s="32"/>
      <c r="C134" s="206" t="s">
        <v>127</v>
      </c>
      <c r="D134" s="206" t="s">
        <v>149</v>
      </c>
      <c r="E134" s="207" t="s">
        <v>150</v>
      </c>
      <c r="F134" s="208" t="s">
        <v>151</v>
      </c>
      <c r="G134" s="209" t="s">
        <v>147</v>
      </c>
      <c r="H134" s="210">
        <v>43</v>
      </c>
      <c r="I134" s="211"/>
      <c r="J134" s="212">
        <f>ROUND(I134*H134,2)</f>
        <v>0</v>
      </c>
      <c r="K134" s="213"/>
      <c r="L134" s="214"/>
      <c r="M134" s="215" t="s">
        <v>1</v>
      </c>
      <c r="N134" s="216" t="s">
        <v>39</v>
      </c>
      <c r="O134" s="72"/>
      <c r="P134" s="202">
        <f>O134*H134</f>
        <v>0</v>
      </c>
      <c r="Q134" s="202">
        <v>2.7599999999999999E-3</v>
      </c>
      <c r="R134" s="202">
        <f>Q134*H134</f>
        <v>0.11867999999999999</v>
      </c>
      <c r="S134" s="202">
        <v>0</v>
      </c>
      <c r="T134" s="203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152</v>
      </c>
      <c r="AT134" s="204" t="s">
        <v>149</v>
      </c>
      <c r="AU134" s="204" t="s">
        <v>128</v>
      </c>
      <c r="AY134" s="14" t="s">
        <v>119</v>
      </c>
      <c r="BE134" s="205">
        <f>IF(N134="základná",J134,0)</f>
        <v>0</v>
      </c>
      <c r="BF134" s="205">
        <f>IF(N134="znížená",J134,0)</f>
        <v>0</v>
      </c>
      <c r="BG134" s="205">
        <f>IF(N134="zákl. prenesená",J134,0)</f>
        <v>0</v>
      </c>
      <c r="BH134" s="205">
        <f>IF(N134="zníž. prenesená",J134,0)</f>
        <v>0</v>
      </c>
      <c r="BI134" s="205">
        <f>IF(N134="nulová",J134,0)</f>
        <v>0</v>
      </c>
      <c r="BJ134" s="14" t="s">
        <v>128</v>
      </c>
      <c r="BK134" s="205">
        <f>ROUND(I134*H134,2)</f>
        <v>0</v>
      </c>
      <c r="BL134" s="14" t="s">
        <v>132</v>
      </c>
      <c r="BM134" s="204" t="s">
        <v>153</v>
      </c>
    </row>
    <row r="135" spans="1:65" s="2" customFormat="1" ht="33" customHeight="1">
      <c r="A135" s="31"/>
      <c r="B135" s="32"/>
      <c r="C135" s="192" t="s">
        <v>128</v>
      </c>
      <c r="D135" s="192" t="s">
        <v>123</v>
      </c>
      <c r="E135" s="193" t="s">
        <v>154</v>
      </c>
      <c r="F135" s="194" t="s">
        <v>155</v>
      </c>
      <c r="G135" s="195" t="s">
        <v>147</v>
      </c>
      <c r="H135" s="196">
        <v>55</v>
      </c>
      <c r="I135" s="197"/>
      <c r="J135" s="198">
        <f>ROUND(I135*H135,2)</f>
        <v>0</v>
      </c>
      <c r="K135" s="199"/>
      <c r="L135" s="36"/>
      <c r="M135" s="200" t="s">
        <v>1</v>
      </c>
      <c r="N135" s="201" t="s">
        <v>39</v>
      </c>
      <c r="O135" s="72"/>
      <c r="P135" s="202">
        <f>O135*H135</f>
        <v>0</v>
      </c>
      <c r="Q135" s="202">
        <v>5.0000000000000002E-5</v>
      </c>
      <c r="R135" s="202">
        <f>Q135*H135</f>
        <v>2.7500000000000003E-3</v>
      </c>
      <c r="S135" s="202">
        <v>0</v>
      </c>
      <c r="T135" s="203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132</v>
      </c>
      <c r="AT135" s="204" t="s">
        <v>123</v>
      </c>
      <c r="AU135" s="204" t="s">
        <v>128</v>
      </c>
      <c r="AY135" s="14" t="s">
        <v>119</v>
      </c>
      <c r="BE135" s="205">
        <f>IF(N135="základná",J135,0)</f>
        <v>0</v>
      </c>
      <c r="BF135" s="205">
        <f>IF(N135="znížená",J135,0)</f>
        <v>0</v>
      </c>
      <c r="BG135" s="205">
        <f>IF(N135="zákl. prenesená",J135,0)</f>
        <v>0</v>
      </c>
      <c r="BH135" s="205">
        <f>IF(N135="zníž. prenesená",J135,0)</f>
        <v>0</v>
      </c>
      <c r="BI135" s="205">
        <f>IF(N135="nulová",J135,0)</f>
        <v>0</v>
      </c>
      <c r="BJ135" s="14" t="s">
        <v>128</v>
      </c>
      <c r="BK135" s="205">
        <f>ROUND(I135*H135,2)</f>
        <v>0</v>
      </c>
      <c r="BL135" s="14" t="s">
        <v>132</v>
      </c>
      <c r="BM135" s="204" t="s">
        <v>156</v>
      </c>
    </row>
    <row r="136" spans="1:65" s="2" customFormat="1" ht="24.2" customHeight="1">
      <c r="A136" s="31"/>
      <c r="B136" s="32"/>
      <c r="C136" s="192" t="s">
        <v>157</v>
      </c>
      <c r="D136" s="192" t="s">
        <v>123</v>
      </c>
      <c r="E136" s="193" t="s">
        <v>158</v>
      </c>
      <c r="F136" s="194" t="s">
        <v>159</v>
      </c>
      <c r="G136" s="195" t="s">
        <v>160</v>
      </c>
      <c r="H136" s="217"/>
      <c r="I136" s="197"/>
      <c r="J136" s="198">
        <f>ROUND(I136*H136,2)</f>
        <v>0</v>
      </c>
      <c r="K136" s="199"/>
      <c r="L136" s="36"/>
      <c r="M136" s="200" t="s">
        <v>1</v>
      </c>
      <c r="N136" s="201" t="s">
        <v>39</v>
      </c>
      <c r="O136" s="7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132</v>
      </c>
      <c r="AT136" s="204" t="s">
        <v>123</v>
      </c>
      <c r="AU136" s="204" t="s">
        <v>128</v>
      </c>
      <c r="AY136" s="14" t="s">
        <v>119</v>
      </c>
      <c r="BE136" s="205">
        <f>IF(N136="základná",J136,0)</f>
        <v>0</v>
      </c>
      <c r="BF136" s="205">
        <f>IF(N136="znížená",J136,0)</f>
        <v>0</v>
      </c>
      <c r="BG136" s="205">
        <f>IF(N136="zákl. prenesená",J136,0)</f>
        <v>0</v>
      </c>
      <c r="BH136" s="205">
        <f>IF(N136="zníž. prenesená",J136,0)</f>
        <v>0</v>
      </c>
      <c r="BI136" s="205">
        <f>IF(N136="nulová",J136,0)</f>
        <v>0</v>
      </c>
      <c r="BJ136" s="14" t="s">
        <v>128</v>
      </c>
      <c r="BK136" s="205">
        <f>ROUND(I136*H136,2)</f>
        <v>0</v>
      </c>
      <c r="BL136" s="14" t="s">
        <v>132</v>
      </c>
      <c r="BM136" s="204" t="s">
        <v>161</v>
      </c>
    </row>
    <row r="137" spans="1:65" s="12" customFormat="1" ht="22.9" customHeight="1">
      <c r="B137" s="176"/>
      <c r="C137" s="177"/>
      <c r="D137" s="178" t="s">
        <v>72</v>
      </c>
      <c r="E137" s="190" t="s">
        <v>162</v>
      </c>
      <c r="F137" s="190" t="s">
        <v>163</v>
      </c>
      <c r="G137" s="177"/>
      <c r="H137" s="177"/>
      <c r="I137" s="180"/>
      <c r="J137" s="191">
        <f>BK137</f>
        <v>0</v>
      </c>
      <c r="K137" s="177"/>
      <c r="L137" s="182"/>
      <c r="M137" s="183"/>
      <c r="N137" s="184"/>
      <c r="O137" s="184"/>
      <c r="P137" s="185">
        <f>SUM(P138:P139)</f>
        <v>0</v>
      </c>
      <c r="Q137" s="184"/>
      <c r="R137" s="185">
        <f>SUM(R138:R139)</f>
        <v>6.9919999999999996E-2</v>
      </c>
      <c r="S137" s="184"/>
      <c r="T137" s="186">
        <f>SUM(T138:T139)</f>
        <v>0</v>
      </c>
      <c r="AR137" s="187" t="s">
        <v>128</v>
      </c>
      <c r="AT137" s="188" t="s">
        <v>72</v>
      </c>
      <c r="AU137" s="188" t="s">
        <v>81</v>
      </c>
      <c r="AY137" s="187" t="s">
        <v>119</v>
      </c>
      <c r="BK137" s="189">
        <f>SUM(BK138:BK139)</f>
        <v>0</v>
      </c>
    </row>
    <row r="138" spans="1:65" s="2" customFormat="1" ht="24.2" customHeight="1">
      <c r="A138" s="31"/>
      <c r="B138" s="32"/>
      <c r="C138" s="192" t="s">
        <v>164</v>
      </c>
      <c r="D138" s="192" t="s">
        <v>123</v>
      </c>
      <c r="E138" s="193" t="s">
        <v>165</v>
      </c>
      <c r="F138" s="194" t="s">
        <v>166</v>
      </c>
      <c r="G138" s="195" t="s">
        <v>126</v>
      </c>
      <c r="H138" s="196">
        <v>184</v>
      </c>
      <c r="I138" s="197"/>
      <c r="J138" s="198">
        <f>ROUND(I138*H138,2)</f>
        <v>0</v>
      </c>
      <c r="K138" s="199"/>
      <c r="L138" s="36"/>
      <c r="M138" s="200" t="s">
        <v>1</v>
      </c>
      <c r="N138" s="201" t="s">
        <v>39</v>
      </c>
      <c r="O138" s="72"/>
      <c r="P138" s="202">
        <f>O138*H138</f>
        <v>0</v>
      </c>
      <c r="Q138" s="202">
        <v>1E-4</v>
      </c>
      <c r="R138" s="202">
        <f>Q138*H138</f>
        <v>1.84E-2</v>
      </c>
      <c r="S138" s="202">
        <v>0</v>
      </c>
      <c r="T138" s="203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132</v>
      </c>
      <c r="AT138" s="204" t="s">
        <v>123</v>
      </c>
      <c r="AU138" s="204" t="s">
        <v>128</v>
      </c>
      <c r="AY138" s="14" t="s">
        <v>119</v>
      </c>
      <c r="BE138" s="205">
        <f>IF(N138="základná",J138,0)</f>
        <v>0</v>
      </c>
      <c r="BF138" s="205">
        <f>IF(N138="znížená",J138,0)</f>
        <v>0</v>
      </c>
      <c r="BG138" s="205">
        <f>IF(N138="zákl. prenesená",J138,0)</f>
        <v>0</v>
      </c>
      <c r="BH138" s="205">
        <f>IF(N138="zníž. prenesená",J138,0)</f>
        <v>0</v>
      </c>
      <c r="BI138" s="205">
        <f>IF(N138="nulová",J138,0)</f>
        <v>0</v>
      </c>
      <c r="BJ138" s="14" t="s">
        <v>128</v>
      </c>
      <c r="BK138" s="205">
        <f>ROUND(I138*H138,2)</f>
        <v>0</v>
      </c>
      <c r="BL138" s="14" t="s">
        <v>132</v>
      </c>
      <c r="BM138" s="204" t="s">
        <v>167</v>
      </c>
    </row>
    <row r="139" spans="1:65" s="2" customFormat="1" ht="33" customHeight="1">
      <c r="A139" s="31"/>
      <c r="B139" s="32"/>
      <c r="C139" s="192" t="s">
        <v>168</v>
      </c>
      <c r="D139" s="192" t="s">
        <v>123</v>
      </c>
      <c r="E139" s="193" t="s">
        <v>169</v>
      </c>
      <c r="F139" s="194" t="s">
        <v>170</v>
      </c>
      <c r="G139" s="195" t="s">
        <v>126</v>
      </c>
      <c r="H139" s="196">
        <v>184</v>
      </c>
      <c r="I139" s="197"/>
      <c r="J139" s="198">
        <f>ROUND(I139*H139,2)</f>
        <v>0</v>
      </c>
      <c r="K139" s="199"/>
      <c r="L139" s="36"/>
      <c r="M139" s="200" t="s">
        <v>1</v>
      </c>
      <c r="N139" s="201" t="s">
        <v>39</v>
      </c>
      <c r="O139" s="72"/>
      <c r="P139" s="202">
        <f>O139*H139</f>
        <v>0</v>
      </c>
      <c r="Q139" s="202">
        <v>2.7999999999999998E-4</v>
      </c>
      <c r="R139" s="202">
        <f>Q139*H139</f>
        <v>5.1519999999999996E-2</v>
      </c>
      <c r="S139" s="202">
        <v>0</v>
      </c>
      <c r="T139" s="203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132</v>
      </c>
      <c r="AT139" s="204" t="s">
        <v>123</v>
      </c>
      <c r="AU139" s="204" t="s">
        <v>128</v>
      </c>
      <c r="AY139" s="14" t="s">
        <v>119</v>
      </c>
      <c r="BE139" s="205">
        <f>IF(N139="základná",J139,0)</f>
        <v>0</v>
      </c>
      <c r="BF139" s="205">
        <f>IF(N139="znížená",J139,0)</f>
        <v>0</v>
      </c>
      <c r="BG139" s="205">
        <f>IF(N139="zákl. prenesená",J139,0)</f>
        <v>0</v>
      </c>
      <c r="BH139" s="205">
        <f>IF(N139="zníž. prenesená",J139,0)</f>
        <v>0</v>
      </c>
      <c r="BI139" s="205">
        <f>IF(N139="nulová",J139,0)</f>
        <v>0</v>
      </c>
      <c r="BJ139" s="14" t="s">
        <v>128</v>
      </c>
      <c r="BK139" s="205">
        <f>ROUND(I139*H139,2)</f>
        <v>0</v>
      </c>
      <c r="BL139" s="14" t="s">
        <v>132</v>
      </c>
      <c r="BM139" s="204" t="s">
        <v>171</v>
      </c>
    </row>
    <row r="140" spans="1:65" s="12" customFormat="1" ht="25.9" customHeight="1">
      <c r="B140" s="176"/>
      <c r="C140" s="177"/>
      <c r="D140" s="178" t="s">
        <v>72</v>
      </c>
      <c r="E140" s="179" t="s">
        <v>149</v>
      </c>
      <c r="F140" s="179" t="s">
        <v>172</v>
      </c>
      <c r="G140" s="177"/>
      <c r="H140" s="177"/>
      <c r="I140" s="180"/>
      <c r="J140" s="181">
        <f>BK140</f>
        <v>0</v>
      </c>
      <c r="K140" s="177"/>
      <c r="L140" s="182"/>
      <c r="M140" s="183"/>
      <c r="N140" s="184"/>
      <c r="O140" s="184"/>
      <c r="P140" s="185">
        <f>P141</f>
        <v>0</v>
      </c>
      <c r="Q140" s="184"/>
      <c r="R140" s="185">
        <f>R141</f>
        <v>9.7999999999999997E-3</v>
      </c>
      <c r="S140" s="184"/>
      <c r="T140" s="186">
        <f>T141</f>
        <v>7.4999999999999997E-2</v>
      </c>
      <c r="AR140" s="187" t="s">
        <v>144</v>
      </c>
      <c r="AT140" s="188" t="s">
        <v>72</v>
      </c>
      <c r="AU140" s="188" t="s">
        <v>73</v>
      </c>
      <c r="AY140" s="187" t="s">
        <v>119</v>
      </c>
      <c r="BK140" s="189">
        <f>BK141</f>
        <v>0</v>
      </c>
    </row>
    <row r="141" spans="1:65" s="12" customFormat="1" ht="22.9" customHeight="1">
      <c r="B141" s="176"/>
      <c r="C141" s="177"/>
      <c r="D141" s="178" t="s">
        <v>72</v>
      </c>
      <c r="E141" s="190" t="s">
        <v>173</v>
      </c>
      <c r="F141" s="190" t="s">
        <v>174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SUM(P142:P148)</f>
        <v>0</v>
      </c>
      <c r="Q141" s="184"/>
      <c r="R141" s="185">
        <f>SUM(R142:R148)</f>
        <v>9.7999999999999997E-3</v>
      </c>
      <c r="S141" s="184"/>
      <c r="T141" s="186">
        <f>SUM(T142:T148)</f>
        <v>7.4999999999999997E-2</v>
      </c>
      <c r="AR141" s="187" t="s">
        <v>144</v>
      </c>
      <c r="AT141" s="188" t="s">
        <v>72</v>
      </c>
      <c r="AU141" s="188" t="s">
        <v>81</v>
      </c>
      <c r="AY141" s="187" t="s">
        <v>119</v>
      </c>
      <c r="BK141" s="189">
        <f>SUM(BK142:BK148)</f>
        <v>0</v>
      </c>
    </row>
    <row r="142" spans="1:65" s="2" customFormat="1" ht="24.2" customHeight="1">
      <c r="A142" s="31"/>
      <c r="B142" s="32"/>
      <c r="C142" s="192" t="s">
        <v>120</v>
      </c>
      <c r="D142" s="192" t="s">
        <v>123</v>
      </c>
      <c r="E142" s="193" t="s">
        <v>175</v>
      </c>
      <c r="F142" s="194" t="s">
        <v>176</v>
      </c>
      <c r="G142" s="195" t="s">
        <v>177</v>
      </c>
      <c r="H142" s="196">
        <v>15</v>
      </c>
      <c r="I142" s="197"/>
      <c r="J142" s="198">
        <f t="shared" ref="J142:J148" si="0">ROUND(I142*H142,2)</f>
        <v>0</v>
      </c>
      <c r="K142" s="199"/>
      <c r="L142" s="36"/>
      <c r="M142" s="200" t="s">
        <v>1</v>
      </c>
      <c r="N142" s="201" t="s">
        <v>39</v>
      </c>
      <c r="O142" s="72"/>
      <c r="P142" s="202">
        <f t="shared" ref="P142:P148" si="1">O142*H142</f>
        <v>0</v>
      </c>
      <c r="Q142" s="202">
        <v>0</v>
      </c>
      <c r="R142" s="202">
        <f t="shared" ref="R142:R148" si="2">Q142*H142</f>
        <v>0</v>
      </c>
      <c r="S142" s="202">
        <v>0</v>
      </c>
      <c r="T142" s="203">
        <f t="shared" ref="T142:T148" si="3"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178</v>
      </c>
      <c r="AT142" s="204" t="s">
        <v>123</v>
      </c>
      <c r="AU142" s="204" t="s">
        <v>128</v>
      </c>
      <c r="AY142" s="14" t="s">
        <v>119</v>
      </c>
      <c r="BE142" s="205">
        <f t="shared" ref="BE142:BE148" si="4">IF(N142="základná",J142,0)</f>
        <v>0</v>
      </c>
      <c r="BF142" s="205">
        <f t="shared" ref="BF142:BF148" si="5">IF(N142="znížená",J142,0)</f>
        <v>0</v>
      </c>
      <c r="BG142" s="205">
        <f t="shared" ref="BG142:BG148" si="6">IF(N142="zákl. prenesená",J142,0)</f>
        <v>0</v>
      </c>
      <c r="BH142" s="205">
        <f t="shared" ref="BH142:BH148" si="7">IF(N142="zníž. prenesená",J142,0)</f>
        <v>0</v>
      </c>
      <c r="BI142" s="205">
        <f t="shared" ref="BI142:BI148" si="8">IF(N142="nulová",J142,0)</f>
        <v>0</v>
      </c>
      <c r="BJ142" s="14" t="s">
        <v>128</v>
      </c>
      <c r="BK142" s="205">
        <f t="shared" ref="BK142:BK148" si="9">ROUND(I142*H142,2)</f>
        <v>0</v>
      </c>
      <c r="BL142" s="14" t="s">
        <v>178</v>
      </c>
      <c r="BM142" s="204" t="s">
        <v>179</v>
      </c>
    </row>
    <row r="143" spans="1:65" s="2" customFormat="1" ht="16.5" customHeight="1">
      <c r="A143" s="31"/>
      <c r="B143" s="32"/>
      <c r="C143" s="206" t="s">
        <v>180</v>
      </c>
      <c r="D143" s="206" t="s">
        <v>149</v>
      </c>
      <c r="E143" s="207" t="s">
        <v>181</v>
      </c>
      <c r="F143" s="208" t="s">
        <v>182</v>
      </c>
      <c r="G143" s="209" t="s">
        <v>177</v>
      </c>
      <c r="H143" s="210">
        <v>15</v>
      </c>
      <c r="I143" s="211"/>
      <c r="J143" s="212">
        <f t="shared" si="0"/>
        <v>0</v>
      </c>
      <c r="K143" s="213"/>
      <c r="L143" s="214"/>
      <c r="M143" s="215" t="s">
        <v>1</v>
      </c>
      <c r="N143" s="216" t="s">
        <v>39</v>
      </c>
      <c r="O143" s="72"/>
      <c r="P143" s="202">
        <f t="shared" si="1"/>
        <v>0</v>
      </c>
      <c r="Q143" s="202">
        <v>0</v>
      </c>
      <c r="R143" s="202">
        <f t="shared" si="2"/>
        <v>0</v>
      </c>
      <c r="S143" s="202">
        <v>0</v>
      </c>
      <c r="T143" s="20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183</v>
      </c>
      <c r="AT143" s="204" t="s">
        <v>149</v>
      </c>
      <c r="AU143" s="204" t="s">
        <v>128</v>
      </c>
      <c r="AY143" s="14" t="s">
        <v>119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4" t="s">
        <v>128</v>
      </c>
      <c r="BK143" s="205">
        <f t="shared" si="9"/>
        <v>0</v>
      </c>
      <c r="BL143" s="14" t="s">
        <v>178</v>
      </c>
      <c r="BM143" s="204" t="s">
        <v>184</v>
      </c>
    </row>
    <row r="144" spans="1:65" s="2" customFormat="1" ht="21.75" customHeight="1">
      <c r="A144" s="31"/>
      <c r="B144" s="32"/>
      <c r="C144" s="206" t="s">
        <v>185</v>
      </c>
      <c r="D144" s="206" t="s">
        <v>149</v>
      </c>
      <c r="E144" s="207" t="s">
        <v>186</v>
      </c>
      <c r="F144" s="208" t="s">
        <v>187</v>
      </c>
      <c r="G144" s="209" t="s">
        <v>177</v>
      </c>
      <c r="H144" s="210">
        <v>15</v>
      </c>
      <c r="I144" s="211"/>
      <c r="J144" s="212">
        <f t="shared" si="0"/>
        <v>0</v>
      </c>
      <c r="K144" s="213"/>
      <c r="L144" s="214"/>
      <c r="M144" s="215" t="s">
        <v>1</v>
      </c>
      <c r="N144" s="216" t="s">
        <v>39</v>
      </c>
      <c r="O144" s="72"/>
      <c r="P144" s="202">
        <f t="shared" si="1"/>
        <v>0</v>
      </c>
      <c r="Q144" s="202">
        <v>0</v>
      </c>
      <c r="R144" s="202">
        <f t="shared" si="2"/>
        <v>0</v>
      </c>
      <c r="S144" s="202">
        <v>0</v>
      </c>
      <c r="T144" s="203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183</v>
      </c>
      <c r="AT144" s="204" t="s">
        <v>149</v>
      </c>
      <c r="AU144" s="204" t="s">
        <v>128</v>
      </c>
      <c r="AY144" s="14" t="s">
        <v>119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4" t="s">
        <v>128</v>
      </c>
      <c r="BK144" s="205">
        <f t="shared" si="9"/>
        <v>0</v>
      </c>
      <c r="BL144" s="14" t="s">
        <v>178</v>
      </c>
      <c r="BM144" s="204" t="s">
        <v>188</v>
      </c>
    </row>
    <row r="145" spans="1:65" s="2" customFormat="1" ht="21.75" customHeight="1">
      <c r="A145" s="31"/>
      <c r="B145" s="32"/>
      <c r="C145" s="192" t="s">
        <v>189</v>
      </c>
      <c r="D145" s="192" t="s">
        <v>123</v>
      </c>
      <c r="E145" s="193" t="s">
        <v>190</v>
      </c>
      <c r="F145" s="194" t="s">
        <v>191</v>
      </c>
      <c r="G145" s="195" t="s">
        <v>147</v>
      </c>
      <c r="H145" s="196">
        <v>70</v>
      </c>
      <c r="I145" s="197"/>
      <c r="J145" s="198">
        <f t="shared" si="0"/>
        <v>0</v>
      </c>
      <c r="K145" s="199"/>
      <c r="L145" s="36"/>
      <c r="M145" s="200" t="s">
        <v>1</v>
      </c>
      <c r="N145" s="201" t="s">
        <v>39</v>
      </c>
      <c r="O145" s="72"/>
      <c r="P145" s="202">
        <f t="shared" si="1"/>
        <v>0</v>
      </c>
      <c r="Q145" s="202">
        <v>0</v>
      </c>
      <c r="R145" s="202">
        <f t="shared" si="2"/>
        <v>0</v>
      </c>
      <c r="S145" s="202">
        <v>0</v>
      </c>
      <c r="T145" s="203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178</v>
      </c>
      <c r="AT145" s="204" t="s">
        <v>123</v>
      </c>
      <c r="AU145" s="204" t="s">
        <v>128</v>
      </c>
      <c r="AY145" s="14" t="s">
        <v>119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4" t="s">
        <v>128</v>
      </c>
      <c r="BK145" s="205">
        <f t="shared" si="9"/>
        <v>0</v>
      </c>
      <c r="BL145" s="14" t="s">
        <v>178</v>
      </c>
      <c r="BM145" s="204" t="s">
        <v>192</v>
      </c>
    </row>
    <row r="146" spans="1:65" s="2" customFormat="1" ht="16.5" customHeight="1">
      <c r="A146" s="31"/>
      <c r="B146" s="32"/>
      <c r="C146" s="206" t="s">
        <v>193</v>
      </c>
      <c r="D146" s="206" t="s">
        <v>149</v>
      </c>
      <c r="E146" s="207" t="s">
        <v>194</v>
      </c>
      <c r="F146" s="208" t="s">
        <v>195</v>
      </c>
      <c r="G146" s="209" t="s">
        <v>147</v>
      </c>
      <c r="H146" s="210">
        <v>70</v>
      </c>
      <c r="I146" s="211"/>
      <c r="J146" s="212">
        <f t="shared" si="0"/>
        <v>0</v>
      </c>
      <c r="K146" s="213"/>
      <c r="L146" s="214"/>
      <c r="M146" s="215" t="s">
        <v>1</v>
      </c>
      <c r="N146" s="216" t="s">
        <v>39</v>
      </c>
      <c r="O146" s="72"/>
      <c r="P146" s="202">
        <f t="shared" si="1"/>
        <v>0</v>
      </c>
      <c r="Q146" s="202">
        <v>1.3999999999999999E-4</v>
      </c>
      <c r="R146" s="202">
        <f t="shared" si="2"/>
        <v>9.7999999999999997E-3</v>
      </c>
      <c r="S146" s="202">
        <v>0</v>
      </c>
      <c r="T146" s="203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196</v>
      </c>
      <c r="AT146" s="204" t="s">
        <v>149</v>
      </c>
      <c r="AU146" s="204" t="s">
        <v>128</v>
      </c>
      <c r="AY146" s="14" t="s">
        <v>119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4" t="s">
        <v>128</v>
      </c>
      <c r="BK146" s="205">
        <f t="shared" si="9"/>
        <v>0</v>
      </c>
      <c r="BL146" s="14" t="s">
        <v>196</v>
      </c>
      <c r="BM146" s="204" t="s">
        <v>197</v>
      </c>
    </row>
    <row r="147" spans="1:65" s="2" customFormat="1" ht="24.2" customHeight="1">
      <c r="A147" s="31"/>
      <c r="B147" s="32"/>
      <c r="C147" s="192" t="s">
        <v>198</v>
      </c>
      <c r="D147" s="192" t="s">
        <v>123</v>
      </c>
      <c r="E147" s="193" t="s">
        <v>199</v>
      </c>
      <c r="F147" s="194" t="s">
        <v>200</v>
      </c>
      <c r="G147" s="195" t="s">
        <v>177</v>
      </c>
      <c r="H147" s="196">
        <v>15</v>
      </c>
      <c r="I147" s="197"/>
      <c r="J147" s="198">
        <f t="shared" si="0"/>
        <v>0</v>
      </c>
      <c r="K147" s="199"/>
      <c r="L147" s="36"/>
      <c r="M147" s="200" t="s">
        <v>1</v>
      </c>
      <c r="N147" s="201" t="s">
        <v>39</v>
      </c>
      <c r="O147" s="72"/>
      <c r="P147" s="202">
        <f t="shared" si="1"/>
        <v>0</v>
      </c>
      <c r="Q147" s="202">
        <v>0</v>
      </c>
      <c r="R147" s="202">
        <f t="shared" si="2"/>
        <v>0</v>
      </c>
      <c r="S147" s="202">
        <v>5.0000000000000001E-3</v>
      </c>
      <c r="T147" s="203">
        <f t="shared" si="3"/>
        <v>7.4999999999999997E-2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178</v>
      </c>
      <c r="AT147" s="204" t="s">
        <v>123</v>
      </c>
      <c r="AU147" s="204" t="s">
        <v>128</v>
      </c>
      <c r="AY147" s="14" t="s">
        <v>119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4" t="s">
        <v>128</v>
      </c>
      <c r="BK147" s="205">
        <f t="shared" si="9"/>
        <v>0</v>
      </c>
      <c r="BL147" s="14" t="s">
        <v>178</v>
      </c>
      <c r="BM147" s="204" t="s">
        <v>201</v>
      </c>
    </row>
    <row r="148" spans="1:65" s="2" customFormat="1" ht="33" customHeight="1">
      <c r="A148" s="31"/>
      <c r="B148" s="32"/>
      <c r="C148" s="192" t="s">
        <v>202</v>
      </c>
      <c r="D148" s="192" t="s">
        <v>123</v>
      </c>
      <c r="E148" s="193" t="s">
        <v>203</v>
      </c>
      <c r="F148" s="194" t="s">
        <v>204</v>
      </c>
      <c r="G148" s="195" t="s">
        <v>160</v>
      </c>
      <c r="H148" s="217"/>
      <c r="I148" s="197"/>
      <c r="J148" s="198">
        <f t="shared" si="0"/>
        <v>0</v>
      </c>
      <c r="K148" s="199"/>
      <c r="L148" s="36"/>
      <c r="M148" s="218" t="s">
        <v>1</v>
      </c>
      <c r="N148" s="219" t="s">
        <v>39</v>
      </c>
      <c r="O148" s="220"/>
      <c r="P148" s="221">
        <f t="shared" si="1"/>
        <v>0</v>
      </c>
      <c r="Q148" s="221">
        <v>0</v>
      </c>
      <c r="R148" s="221">
        <f t="shared" si="2"/>
        <v>0</v>
      </c>
      <c r="S148" s="221">
        <v>0</v>
      </c>
      <c r="T148" s="222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178</v>
      </c>
      <c r="AT148" s="204" t="s">
        <v>123</v>
      </c>
      <c r="AU148" s="204" t="s">
        <v>128</v>
      </c>
      <c r="AY148" s="14" t="s">
        <v>119</v>
      </c>
      <c r="BE148" s="205">
        <f t="shared" si="4"/>
        <v>0</v>
      </c>
      <c r="BF148" s="205">
        <f t="shared" si="5"/>
        <v>0</v>
      </c>
      <c r="BG148" s="205">
        <f t="shared" si="6"/>
        <v>0</v>
      </c>
      <c r="BH148" s="205">
        <f t="shared" si="7"/>
        <v>0</v>
      </c>
      <c r="BI148" s="205">
        <f t="shared" si="8"/>
        <v>0</v>
      </c>
      <c r="BJ148" s="14" t="s">
        <v>128</v>
      </c>
      <c r="BK148" s="205">
        <f t="shared" si="9"/>
        <v>0</v>
      </c>
      <c r="BL148" s="14" t="s">
        <v>178</v>
      </c>
      <c r="BM148" s="204" t="s">
        <v>205</v>
      </c>
    </row>
    <row r="149" spans="1:65" s="2" customFormat="1" ht="6.95" customHeight="1">
      <c r="A149" s="31"/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36"/>
      <c r="M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</sheetData>
  <sheetProtection algorithmName="SHA-512" hashValue="VYjE4M51G0OAxvw6jzclRYmfoyTDh3TmsXoy5j37GiXql7MR54bnk8MDKPeyjhgfl70o5d3dDHkCA7crFh5yYQ==" saltValue="R0rElTZCRsIXoTC/w3DCfjp8H93LffJ41O0hH02GuwSLYfcgjQ1BDGlTMpBq6IJgPjAO1RvBrnfuV8DSSdgfJg==" spinCount="100000" sheet="1" objects="1" scenarios="1" formatColumns="0" formatRows="0" autoFilter="0"/>
  <autoFilter ref="C123:K14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topLeftCell="A77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85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73</v>
      </c>
    </row>
    <row r="4" spans="1:46" s="1" customFormat="1" ht="24.95" customHeight="1">
      <c r="B4" s="17"/>
      <c r="D4" s="111" t="s">
        <v>89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7" t="str">
        <f>'Rekapitulácia stavby'!K6</f>
        <v>Výmena parketovej podlahy, osvetlenia a maľovanie v aule</v>
      </c>
      <c r="F7" s="268"/>
      <c r="G7" s="268"/>
      <c r="H7" s="268"/>
      <c r="L7" s="17"/>
    </row>
    <row r="8" spans="1:46" s="2" customFormat="1" ht="12" customHeight="1">
      <c r="A8" s="31"/>
      <c r="B8" s="36"/>
      <c r="C8" s="31"/>
      <c r="D8" s="113" t="s">
        <v>90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9" t="s">
        <v>206</v>
      </c>
      <c r="F9" s="270"/>
      <c r="G9" s="270"/>
      <c r="H9" s="27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>
        <f>'Rekapitulácia stavby'!AN8</f>
        <v>44558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22</v>
      </c>
      <c r="E14" s="31"/>
      <c r="F14" s="31"/>
      <c r="G14" s="31"/>
      <c r="H14" s="31"/>
      <c r="I14" s="113" t="s">
        <v>23</v>
      </c>
      <c r="J14" s="114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">
        <v>24</v>
      </c>
      <c r="F15" s="31"/>
      <c r="G15" s="31"/>
      <c r="H15" s="31"/>
      <c r="I15" s="113" t="s">
        <v>25</v>
      </c>
      <c r="J15" s="114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23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1" t="str">
        <f>'Rekapitulácia stavby'!E14</f>
        <v>Vyplň údaj</v>
      </c>
      <c r="F18" s="272"/>
      <c r="G18" s="272"/>
      <c r="H18" s="272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23</v>
      </c>
      <c r="J20" s="114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">
        <v>29</v>
      </c>
      <c r="F21" s="31"/>
      <c r="G21" s="31"/>
      <c r="H21" s="31"/>
      <c r="I21" s="113" t="s">
        <v>25</v>
      </c>
      <c r="J21" s="114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31</v>
      </c>
      <c r="E23" s="31"/>
      <c r="F23" s="31"/>
      <c r="G23" s="31"/>
      <c r="H23" s="31"/>
      <c r="I23" s="113" t="s">
        <v>23</v>
      </c>
      <c r="J23" s="114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">
        <v>29</v>
      </c>
      <c r="F24" s="31"/>
      <c r="G24" s="31"/>
      <c r="H24" s="31"/>
      <c r="I24" s="113" t="s">
        <v>25</v>
      </c>
      <c r="J24" s="114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3" t="s">
        <v>1</v>
      </c>
      <c r="F27" s="273"/>
      <c r="G27" s="273"/>
      <c r="H27" s="27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33</v>
      </c>
      <c r="E30" s="31"/>
      <c r="F30" s="31"/>
      <c r="G30" s="31"/>
      <c r="H30" s="31"/>
      <c r="I30" s="31"/>
      <c r="J30" s="121">
        <f>ROUND(J128,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35</v>
      </c>
      <c r="G32" s="31"/>
      <c r="H32" s="31"/>
      <c r="I32" s="122" t="s">
        <v>34</v>
      </c>
      <c r="J32" s="122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37</v>
      </c>
      <c r="E33" s="124" t="s">
        <v>38</v>
      </c>
      <c r="F33" s="125">
        <f>ROUND((SUM(BE128:BE185)),  2)</f>
        <v>0</v>
      </c>
      <c r="G33" s="126"/>
      <c r="H33" s="126"/>
      <c r="I33" s="127">
        <v>0.2</v>
      </c>
      <c r="J33" s="125">
        <f>ROUND(((SUM(BE128:BE185))*I33),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39</v>
      </c>
      <c r="F34" s="125">
        <f>ROUND((SUM(BF128:BF185)),  2)</f>
        <v>0</v>
      </c>
      <c r="G34" s="126"/>
      <c r="H34" s="126"/>
      <c r="I34" s="127">
        <v>0.2</v>
      </c>
      <c r="J34" s="125">
        <f>ROUND(((SUM(BF128:BF185))*I34),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40</v>
      </c>
      <c r="F35" s="128">
        <f>ROUND((SUM(BG128:BG185)),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41</v>
      </c>
      <c r="F36" s="128">
        <f>ROUND((SUM(BH128:BH185)),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42</v>
      </c>
      <c r="F37" s="125">
        <f>ROUND((SUM(BI128:BI185)),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92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4" t="str">
        <f>E7</f>
        <v>Výmena parketovej podlahy, osvetlenia a maľovanie v aule</v>
      </c>
      <c r="F85" s="275"/>
      <c r="G85" s="275"/>
      <c r="H85" s="275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90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5" t="str">
        <f>E9</f>
        <v>B - Opravy stien, radiatorov, vstupné dvere</v>
      </c>
      <c r="F87" s="276"/>
      <c r="G87" s="276"/>
      <c r="H87" s="276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Košice - Barca</v>
      </c>
      <c r="G89" s="33"/>
      <c r="H89" s="33"/>
      <c r="I89" s="26" t="s">
        <v>21</v>
      </c>
      <c r="J89" s="67">
        <f>IF(J12="","",J12)</f>
        <v>44558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3"/>
      <c r="E91" s="33"/>
      <c r="F91" s="24" t="str">
        <f>E15</f>
        <v>Stredná odborná škola veterinárna Košice - Barca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93</v>
      </c>
      <c r="D94" s="149"/>
      <c r="E94" s="149"/>
      <c r="F94" s="149"/>
      <c r="G94" s="149"/>
      <c r="H94" s="149"/>
      <c r="I94" s="149"/>
      <c r="J94" s="150" t="s">
        <v>94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95</v>
      </c>
      <c r="D96" s="33"/>
      <c r="E96" s="33"/>
      <c r="F96" s="33"/>
      <c r="G96" s="33"/>
      <c r="H96" s="33"/>
      <c r="I96" s="33"/>
      <c r="J96" s="85">
        <f>J128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96</v>
      </c>
    </row>
    <row r="97" spans="1:31" s="9" customFormat="1" ht="24.95" customHeight="1">
      <c r="B97" s="152"/>
      <c r="C97" s="153"/>
      <c r="D97" s="154" t="s">
        <v>97</v>
      </c>
      <c r="E97" s="155"/>
      <c r="F97" s="155"/>
      <c r="G97" s="155"/>
      <c r="H97" s="155"/>
      <c r="I97" s="155"/>
      <c r="J97" s="156">
        <f>J129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207</v>
      </c>
      <c r="E98" s="161"/>
      <c r="F98" s="161"/>
      <c r="G98" s="161"/>
      <c r="H98" s="161"/>
      <c r="I98" s="161"/>
      <c r="J98" s="162">
        <f>J130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98</v>
      </c>
      <c r="E99" s="161"/>
      <c r="F99" s="161"/>
      <c r="G99" s="161"/>
      <c r="H99" s="161"/>
      <c r="I99" s="161"/>
      <c r="J99" s="162">
        <f>J132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99</v>
      </c>
      <c r="E100" s="161"/>
      <c r="F100" s="161"/>
      <c r="G100" s="161"/>
      <c r="H100" s="161"/>
      <c r="I100" s="161"/>
      <c r="J100" s="162">
        <f>J143</f>
        <v>0</v>
      </c>
      <c r="K100" s="159"/>
      <c r="L100" s="163"/>
    </row>
    <row r="101" spans="1:31" s="9" customFormat="1" ht="24.95" customHeight="1">
      <c r="B101" s="152"/>
      <c r="C101" s="153"/>
      <c r="D101" s="154" t="s">
        <v>100</v>
      </c>
      <c r="E101" s="155"/>
      <c r="F101" s="155"/>
      <c r="G101" s="155"/>
      <c r="H101" s="155"/>
      <c r="I101" s="155"/>
      <c r="J101" s="156">
        <f>J145</f>
        <v>0</v>
      </c>
      <c r="K101" s="153"/>
      <c r="L101" s="157"/>
    </row>
    <row r="102" spans="1:31" s="10" customFormat="1" ht="19.899999999999999" customHeight="1">
      <c r="B102" s="158"/>
      <c r="C102" s="159"/>
      <c r="D102" s="160" t="s">
        <v>208</v>
      </c>
      <c r="E102" s="161"/>
      <c r="F102" s="161"/>
      <c r="G102" s="161"/>
      <c r="H102" s="161"/>
      <c r="I102" s="161"/>
      <c r="J102" s="162">
        <f>J146</f>
        <v>0</v>
      </c>
      <c r="K102" s="159"/>
      <c r="L102" s="163"/>
    </row>
    <row r="103" spans="1:31" s="10" customFormat="1" ht="19.899999999999999" customHeight="1">
      <c r="B103" s="158"/>
      <c r="C103" s="159"/>
      <c r="D103" s="160" t="s">
        <v>209</v>
      </c>
      <c r="E103" s="161"/>
      <c r="F103" s="161"/>
      <c r="G103" s="161"/>
      <c r="H103" s="161"/>
      <c r="I103" s="161"/>
      <c r="J103" s="162">
        <f>J155</f>
        <v>0</v>
      </c>
      <c r="K103" s="159"/>
      <c r="L103" s="163"/>
    </row>
    <row r="104" spans="1:31" s="10" customFormat="1" ht="19.899999999999999" customHeight="1">
      <c r="B104" s="158"/>
      <c r="C104" s="159"/>
      <c r="D104" s="160" t="s">
        <v>210</v>
      </c>
      <c r="E104" s="161"/>
      <c r="F104" s="161"/>
      <c r="G104" s="161"/>
      <c r="H104" s="161"/>
      <c r="I104" s="161"/>
      <c r="J104" s="162">
        <f>J157</f>
        <v>0</v>
      </c>
      <c r="K104" s="159"/>
      <c r="L104" s="163"/>
    </row>
    <row r="105" spans="1:31" s="10" customFormat="1" ht="19.899999999999999" customHeight="1">
      <c r="B105" s="158"/>
      <c r="C105" s="159"/>
      <c r="D105" s="160" t="s">
        <v>102</v>
      </c>
      <c r="E105" s="161"/>
      <c r="F105" s="161"/>
      <c r="G105" s="161"/>
      <c r="H105" s="161"/>
      <c r="I105" s="161"/>
      <c r="J105" s="162">
        <f>J162</f>
        <v>0</v>
      </c>
      <c r="K105" s="159"/>
      <c r="L105" s="163"/>
    </row>
    <row r="106" spans="1:31" s="9" customFormat="1" ht="24.95" customHeight="1">
      <c r="B106" s="152"/>
      <c r="C106" s="153"/>
      <c r="D106" s="154" t="s">
        <v>103</v>
      </c>
      <c r="E106" s="155"/>
      <c r="F106" s="155"/>
      <c r="G106" s="155"/>
      <c r="H106" s="155"/>
      <c r="I106" s="155"/>
      <c r="J106" s="156">
        <f>J165</f>
        <v>0</v>
      </c>
      <c r="K106" s="153"/>
      <c r="L106" s="157"/>
    </row>
    <row r="107" spans="1:31" s="10" customFormat="1" ht="19.899999999999999" customHeight="1">
      <c r="B107" s="158"/>
      <c r="C107" s="159"/>
      <c r="D107" s="160" t="s">
        <v>104</v>
      </c>
      <c r="E107" s="161"/>
      <c r="F107" s="161"/>
      <c r="G107" s="161"/>
      <c r="H107" s="161"/>
      <c r="I107" s="161"/>
      <c r="J107" s="162">
        <f>J166</f>
        <v>0</v>
      </c>
      <c r="K107" s="159"/>
      <c r="L107" s="163"/>
    </row>
    <row r="108" spans="1:31" s="9" customFormat="1" ht="24.95" customHeight="1">
      <c r="B108" s="152"/>
      <c r="C108" s="153"/>
      <c r="D108" s="154" t="s">
        <v>211</v>
      </c>
      <c r="E108" s="155"/>
      <c r="F108" s="155"/>
      <c r="G108" s="155"/>
      <c r="H108" s="155"/>
      <c r="I108" s="155"/>
      <c r="J108" s="156">
        <f>J184</f>
        <v>0</v>
      </c>
      <c r="K108" s="153"/>
      <c r="L108" s="157"/>
    </row>
    <row r="109" spans="1:31" s="2" customFormat="1" ht="21.7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63" s="2" customFormat="1" ht="6.95" customHeight="1">
      <c r="A114" s="31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24.95" customHeight="1">
      <c r="A115" s="31"/>
      <c r="B115" s="32"/>
      <c r="C115" s="20" t="s">
        <v>105</v>
      </c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15</v>
      </c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74" t="str">
        <f>E7</f>
        <v>Výmena parketovej podlahy, osvetlenia a maľovanie v aule</v>
      </c>
      <c r="F118" s="275"/>
      <c r="G118" s="275"/>
      <c r="H118" s="275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2" customHeight="1">
      <c r="A119" s="31"/>
      <c r="B119" s="32"/>
      <c r="C119" s="26" t="s">
        <v>90</v>
      </c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6.5" customHeight="1">
      <c r="A120" s="31"/>
      <c r="B120" s="32"/>
      <c r="C120" s="33"/>
      <c r="D120" s="33"/>
      <c r="E120" s="245" t="str">
        <f>E9</f>
        <v>B - Opravy stien, radiatorov, vstupné dvere</v>
      </c>
      <c r="F120" s="276"/>
      <c r="G120" s="276"/>
      <c r="H120" s="276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2" customHeight="1">
      <c r="A122" s="31"/>
      <c r="B122" s="32"/>
      <c r="C122" s="26" t="s">
        <v>19</v>
      </c>
      <c r="D122" s="33"/>
      <c r="E122" s="33"/>
      <c r="F122" s="24" t="str">
        <f>F12</f>
        <v>Košice - Barca</v>
      </c>
      <c r="G122" s="33"/>
      <c r="H122" s="33"/>
      <c r="I122" s="26" t="s">
        <v>21</v>
      </c>
      <c r="J122" s="67">
        <f>IF(J12="","",J12)</f>
        <v>44558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22</v>
      </c>
      <c r="D124" s="33"/>
      <c r="E124" s="33"/>
      <c r="F124" s="24" t="str">
        <f>E15</f>
        <v>Stredná odborná škola veterinárna Košice - Barca</v>
      </c>
      <c r="G124" s="33"/>
      <c r="H124" s="33"/>
      <c r="I124" s="26" t="s">
        <v>28</v>
      </c>
      <c r="J124" s="29" t="str">
        <f>E21</f>
        <v xml:space="preserve"> </v>
      </c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5.2" customHeight="1">
      <c r="A125" s="31"/>
      <c r="B125" s="32"/>
      <c r="C125" s="26" t="s">
        <v>26</v>
      </c>
      <c r="D125" s="33"/>
      <c r="E125" s="33"/>
      <c r="F125" s="24" t="str">
        <f>IF(E18="","",E18)</f>
        <v>Vyplň údaj</v>
      </c>
      <c r="G125" s="33"/>
      <c r="H125" s="33"/>
      <c r="I125" s="26" t="s">
        <v>31</v>
      </c>
      <c r="J125" s="29" t="str">
        <f>E24</f>
        <v xml:space="preserve"> </v>
      </c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2" customFormat="1" ht="10.3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3" s="11" customFormat="1" ht="29.25" customHeight="1">
      <c r="A127" s="164"/>
      <c r="B127" s="165"/>
      <c r="C127" s="166" t="s">
        <v>106</v>
      </c>
      <c r="D127" s="167" t="s">
        <v>58</v>
      </c>
      <c r="E127" s="167" t="s">
        <v>54</v>
      </c>
      <c r="F127" s="167" t="s">
        <v>55</v>
      </c>
      <c r="G127" s="167" t="s">
        <v>107</v>
      </c>
      <c r="H127" s="167" t="s">
        <v>108</v>
      </c>
      <c r="I127" s="167" t="s">
        <v>109</v>
      </c>
      <c r="J127" s="168" t="s">
        <v>94</v>
      </c>
      <c r="K127" s="169" t="s">
        <v>110</v>
      </c>
      <c r="L127" s="170"/>
      <c r="M127" s="76" t="s">
        <v>1</v>
      </c>
      <c r="N127" s="77" t="s">
        <v>37</v>
      </c>
      <c r="O127" s="77" t="s">
        <v>111</v>
      </c>
      <c r="P127" s="77" t="s">
        <v>112</v>
      </c>
      <c r="Q127" s="77" t="s">
        <v>113</v>
      </c>
      <c r="R127" s="77" t="s">
        <v>114</v>
      </c>
      <c r="S127" s="77" t="s">
        <v>115</v>
      </c>
      <c r="T127" s="78" t="s">
        <v>116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9" customHeight="1">
      <c r="A128" s="31"/>
      <c r="B128" s="32"/>
      <c r="C128" s="83" t="s">
        <v>95</v>
      </c>
      <c r="D128" s="33"/>
      <c r="E128" s="33"/>
      <c r="F128" s="33"/>
      <c r="G128" s="33"/>
      <c r="H128" s="33"/>
      <c r="I128" s="33"/>
      <c r="J128" s="171">
        <f>BK128</f>
        <v>0</v>
      </c>
      <c r="K128" s="33"/>
      <c r="L128" s="36"/>
      <c r="M128" s="79"/>
      <c r="N128" s="172"/>
      <c r="O128" s="80"/>
      <c r="P128" s="173">
        <f>P129+P145+P165+P184</f>
        <v>0</v>
      </c>
      <c r="Q128" s="80"/>
      <c r="R128" s="173">
        <f>R129+R145+R165+R184</f>
        <v>3.2918569999999998</v>
      </c>
      <c r="S128" s="80"/>
      <c r="T128" s="174">
        <f>T129+T145+T165+T184</f>
        <v>1.2428404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72</v>
      </c>
      <c r="AU128" s="14" t="s">
        <v>96</v>
      </c>
      <c r="BK128" s="175">
        <f>BK129+BK145+BK165+BK184</f>
        <v>0</v>
      </c>
    </row>
    <row r="129" spans="1:65" s="12" customFormat="1" ht="25.9" customHeight="1">
      <c r="B129" s="176"/>
      <c r="C129" s="177"/>
      <c r="D129" s="178" t="s">
        <v>72</v>
      </c>
      <c r="E129" s="179" t="s">
        <v>117</v>
      </c>
      <c r="F129" s="179" t="s">
        <v>118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P130+P132+P143</f>
        <v>0</v>
      </c>
      <c r="Q129" s="184"/>
      <c r="R129" s="185">
        <f>R130+R132+R143</f>
        <v>2.3696219999999997</v>
      </c>
      <c r="S129" s="184"/>
      <c r="T129" s="186">
        <f>T130+T132+T143</f>
        <v>1.0043</v>
      </c>
      <c r="AR129" s="187" t="s">
        <v>81</v>
      </c>
      <c r="AT129" s="188" t="s">
        <v>72</v>
      </c>
      <c r="AU129" s="188" t="s">
        <v>73</v>
      </c>
      <c r="AY129" s="187" t="s">
        <v>119</v>
      </c>
      <c r="BK129" s="189">
        <f>BK130+BK132+BK143</f>
        <v>0</v>
      </c>
    </row>
    <row r="130" spans="1:65" s="12" customFormat="1" ht="22.9" customHeight="1">
      <c r="B130" s="176"/>
      <c r="C130" s="177"/>
      <c r="D130" s="178" t="s">
        <v>72</v>
      </c>
      <c r="E130" s="190" t="s">
        <v>164</v>
      </c>
      <c r="F130" s="190" t="s">
        <v>212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P131</f>
        <v>0</v>
      </c>
      <c r="Q130" s="184"/>
      <c r="R130" s="185">
        <f>R131</f>
        <v>1.9617419999999999</v>
      </c>
      <c r="S130" s="184"/>
      <c r="T130" s="186">
        <f>T131</f>
        <v>0</v>
      </c>
      <c r="AR130" s="187" t="s">
        <v>81</v>
      </c>
      <c r="AT130" s="188" t="s">
        <v>72</v>
      </c>
      <c r="AU130" s="188" t="s">
        <v>81</v>
      </c>
      <c r="AY130" s="187" t="s">
        <v>119</v>
      </c>
      <c r="BK130" s="189">
        <f>BK131</f>
        <v>0</v>
      </c>
    </row>
    <row r="131" spans="1:65" s="2" customFormat="1" ht="24.2" customHeight="1">
      <c r="A131" s="31"/>
      <c r="B131" s="32"/>
      <c r="C131" s="192" t="s">
        <v>128</v>
      </c>
      <c r="D131" s="192" t="s">
        <v>123</v>
      </c>
      <c r="E131" s="193" t="s">
        <v>213</v>
      </c>
      <c r="F131" s="194" t="s">
        <v>214</v>
      </c>
      <c r="G131" s="195" t="s">
        <v>126</v>
      </c>
      <c r="H131" s="196">
        <v>492.9</v>
      </c>
      <c r="I131" s="197"/>
      <c r="J131" s="198">
        <f>ROUND(I131*H131,2)</f>
        <v>0</v>
      </c>
      <c r="K131" s="199"/>
      <c r="L131" s="36"/>
      <c r="M131" s="200" t="s">
        <v>1</v>
      </c>
      <c r="N131" s="201" t="s">
        <v>39</v>
      </c>
      <c r="O131" s="72"/>
      <c r="P131" s="202">
        <f>O131*H131</f>
        <v>0</v>
      </c>
      <c r="Q131" s="202">
        <v>3.98E-3</v>
      </c>
      <c r="R131" s="202">
        <f>Q131*H131</f>
        <v>1.9617419999999999</v>
      </c>
      <c r="S131" s="202">
        <v>0</v>
      </c>
      <c r="T131" s="203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127</v>
      </c>
      <c r="AT131" s="204" t="s">
        <v>123</v>
      </c>
      <c r="AU131" s="204" t="s">
        <v>128</v>
      </c>
      <c r="AY131" s="14" t="s">
        <v>119</v>
      </c>
      <c r="BE131" s="205">
        <f>IF(N131="základná",J131,0)</f>
        <v>0</v>
      </c>
      <c r="BF131" s="205">
        <f>IF(N131="znížená",J131,0)</f>
        <v>0</v>
      </c>
      <c r="BG131" s="205">
        <f>IF(N131="zákl. prenesená",J131,0)</f>
        <v>0</v>
      </c>
      <c r="BH131" s="205">
        <f>IF(N131="zníž. prenesená",J131,0)</f>
        <v>0</v>
      </c>
      <c r="BI131" s="205">
        <f>IF(N131="nulová",J131,0)</f>
        <v>0</v>
      </c>
      <c r="BJ131" s="14" t="s">
        <v>128</v>
      </c>
      <c r="BK131" s="205">
        <f>ROUND(I131*H131,2)</f>
        <v>0</v>
      </c>
      <c r="BL131" s="14" t="s">
        <v>127</v>
      </c>
      <c r="BM131" s="204" t="s">
        <v>215</v>
      </c>
    </row>
    <row r="132" spans="1:65" s="12" customFormat="1" ht="22.9" customHeight="1">
      <c r="B132" s="176"/>
      <c r="C132" s="177"/>
      <c r="D132" s="178" t="s">
        <v>72</v>
      </c>
      <c r="E132" s="190" t="s">
        <v>120</v>
      </c>
      <c r="F132" s="190" t="s">
        <v>121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SUM(P133:P142)</f>
        <v>0</v>
      </c>
      <c r="Q132" s="184"/>
      <c r="R132" s="185">
        <f>SUM(R133:R142)</f>
        <v>0.40787999999999996</v>
      </c>
      <c r="S132" s="184"/>
      <c r="T132" s="186">
        <f>SUM(T133:T142)</f>
        <v>1.0043</v>
      </c>
      <c r="AR132" s="187" t="s">
        <v>81</v>
      </c>
      <c r="AT132" s="188" t="s">
        <v>72</v>
      </c>
      <c r="AU132" s="188" t="s">
        <v>81</v>
      </c>
      <c r="AY132" s="187" t="s">
        <v>119</v>
      </c>
      <c r="BK132" s="189">
        <f>SUM(BK133:BK142)</f>
        <v>0</v>
      </c>
    </row>
    <row r="133" spans="1:65" s="2" customFormat="1" ht="24.2" customHeight="1">
      <c r="A133" s="31"/>
      <c r="B133" s="32"/>
      <c r="C133" s="192" t="s">
        <v>81</v>
      </c>
      <c r="D133" s="192" t="s">
        <v>123</v>
      </c>
      <c r="E133" s="193" t="s">
        <v>124</v>
      </c>
      <c r="F133" s="194" t="s">
        <v>125</v>
      </c>
      <c r="G133" s="195" t="s">
        <v>126</v>
      </c>
      <c r="H133" s="196">
        <v>66</v>
      </c>
      <c r="I133" s="197"/>
      <c r="J133" s="198">
        <f t="shared" ref="J133:J142" si="0">ROUND(I133*H133,2)</f>
        <v>0</v>
      </c>
      <c r="K133" s="199"/>
      <c r="L133" s="36"/>
      <c r="M133" s="200" t="s">
        <v>1</v>
      </c>
      <c r="N133" s="201" t="s">
        <v>39</v>
      </c>
      <c r="O133" s="72"/>
      <c r="P133" s="202">
        <f t="shared" ref="P133:P142" si="1">O133*H133</f>
        <v>0</v>
      </c>
      <c r="Q133" s="202">
        <v>6.1799999999999997E-3</v>
      </c>
      <c r="R133" s="202">
        <f t="shared" ref="R133:R142" si="2">Q133*H133</f>
        <v>0.40787999999999996</v>
      </c>
      <c r="S133" s="202">
        <v>0</v>
      </c>
      <c r="T133" s="203">
        <f t="shared" ref="T133:T142" si="3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127</v>
      </c>
      <c r="AT133" s="204" t="s">
        <v>123</v>
      </c>
      <c r="AU133" s="204" t="s">
        <v>128</v>
      </c>
      <c r="AY133" s="14" t="s">
        <v>119</v>
      </c>
      <c r="BE133" s="205">
        <f t="shared" ref="BE133:BE142" si="4">IF(N133="základná",J133,0)</f>
        <v>0</v>
      </c>
      <c r="BF133" s="205">
        <f t="shared" ref="BF133:BF142" si="5">IF(N133="znížená",J133,0)</f>
        <v>0</v>
      </c>
      <c r="BG133" s="205">
        <f t="shared" ref="BG133:BG142" si="6">IF(N133="zákl. prenesená",J133,0)</f>
        <v>0</v>
      </c>
      <c r="BH133" s="205">
        <f t="shared" ref="BH133:BH142" si="7">IF(N133="zníž. prenesená",J133,0)</f>
        <v>0</v>
      </c>
      <c r="BI133" s="205">
        <f t="shared" ref="BI133:BI142" si="8">IF(N133="nulová",J133,0)</f>
        <v>0</v>
      </c>
      <c r="BJ133" s="14" t="s">
        <v>128</v>
      </c>
      <c r="BK133" s="205">
        <f t="shared" ref="BK133:BK142" si="9">ROUND(I133*H133,2)</f>
        <v>0</v>
      </c>
      <c r="BL133" s="14" t="s">
        <v>127</v>
      </c>
      <c r="BM133" s="204" t="s">
        <v>216</v>
      </c>
    </row>
    <row r="134" spans="1:65" s="2" customFormat="1" ht="24.2" customHeight="1">
      <c r="A134" s="31"/>
      <c r="B134" s="32"/>
      <c r="C134" s="192" t="s">
        <v>217</v>
      </c>
      <c r="D134" s="192" t="s">
        <v>123</v>
      </c>
      <c r="E134" s="193" t="s">
        <v>218</v>
      </c>
      <c r="F134" s="194" t="s">
        <v>219</v>
      </c>
      <c r="G134" s="195" t="s">
        <v>147</v>
      </c>
      <c r="H134" s="196">
        <v>12.1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39</v>
      </c>
      <c r="O134" s="72"/>
      <c r="P134" s="202">
        <f t="shared" si="1"/>
        <v>0</v>
      </c>
      <c r="Q134" s="202">
        <v>0</v>
      </c>
      <c r="R134" s="202">
        <f t="shared" si="2"/>
        <v>0</v>
      </c>
      <c r="S134" s="202">
        <v>8.3000000000000004E-2</v>
      </c>
      <c r="T134" s="203">
        <f t="shared" si="3"/>
        <v>1.0043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127</v>
      </c>
      <c r="AT134" s="204" t="s">
        <v>123</v>
      </c>
      <c r="AU134" s="204" t="s">
        <v>128</v>
      </c>
      <c r="AY134" s="14" t="s">
        <v>119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128</v>
      </c>
      <c r="BK134" s="205">
        <f t="shared" si="9"/>
        <v>0</v>
      </c>
      <c r="BL134" s="14" t="s">
        <v>127</v>
      </c>
      <c r="BM134" s="204" t="s">
        <v>220</v>
      </c>
    </row>
    <row r="135" spans="1:65" s="2" customFormat="1" ht="21.75" customHeight="1">
      <c r="A135" s="31"/>
      <c r="B135" s="32"/>
      <c r="C135" s="192" t="s">
        <v>221</v>
      </c>
      <c r="D135" s="192" t="s">
        <v>123</v>
      </c>
      <c r="E135" s="193" t="s">
        <v>222</v>
      </c>
      <c r="F135" s="194" t="s">
        <v>223</v>
      </c>
      <c r="G135" s="195" t="s">
        <v>135</v>
      </c>
      <c r="H135" s="196">
        <v>1.232</v>
      </c>
      <c r="I135" s="197"/>
      <c r="J135" s="198">
        <f t="shared" si="0"/>
        <v>0</v>
      </c>
      <c r="K135" s="199"/>
      <c r="L135" s="36"/>
      <c r="M135" s="200" t="s">
        <v>1</v>
      </c>
      <c r="N135" s="201" t="s">
        <v>39</v>
      </c>
      <c r="O135" s="72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127</v>
      </c>
      <c r="AT135" s="204" t="s">
        <v>123</v>
      </c>
      <c r="AU135" s="204" t="s">
        <v>128</v>
      </c>
      <c r="AY135" s="14" t="s">
        <v>119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128</v>
      </c>
      <c r="BK135" s="205">
        <f t="shared" si="9"/>
        <v>0</v>
      </c>
      <c r="BL135" s="14" t="s">
        <v>127</v>
      </c>
      <c r="BM135" s="204" t="s">
        <v>224</v>
      </c>
    </row>
    <row r="136" spans="1:65" s="2" customFormat="1" ht="21.75" customHeight="1">
      <c r="A136" s="31"/>
      <c r="B136" s="32"/>
      <c r="C136" s="192" t="s">
        <v>225</v>
      </c>
      <c r="D136" s="192" t="s">
        <v>123</v>
      </c>
      <c r="E136" s="193" t="s">
        <v>226</v>
      </c>
      <c r="F136" s="194" t="s">
        <v>227</v>
      </c>
      <c r="G136" s="195" t="s">
        <v>135</v>
      </c>
      <c r="H136" s="196">
        <v>1.232</v>
      </c>
      <c r="I136" s="197"/>
      <c r="J136" s="198">
        <f t="shared" si="0"/>
        <v>0</v>
      </c>
      <c r="K136" s="199"/>
      <c r="L136" s="36"/>
      <c r="M136" s="200" t="s">
        <v>1</v>
      </c>
      <c r="N136" s="201" t="s">
        <v>39</v>
      </c>
      <c r="O136" s="72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127</v>
      </c>
      <c r="AT136" s="204" t="s">
        <v>123</v>
      </c>
      <c r="AU136" s="204" t="s">
        <v>128</v>
      </c>
      <c r="AY136" s="14" t="s">
        <v>119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4" t="s">
        <v>128</v>
      </c>
      <c r="BK136" s="205">
        <f t="shared" si="9"/>
        <v>0</v>
      </c>
      <c r="BL136" s="14" t="s">
        <v>127</v>
      </c>
      <c r="BM136" s="204" t="s">
        <v>228</v>
      </c>
    </row>
    <row r="137" spans="1:65" s="2" customFormat="1" ht="24.2" customHeight="1">
      <c r="A137" s="31"/>
      <c r="B137" s="32"/>
      <c r="C137" s="192" t="s">
        <v>229</v>
      </c>
      <c r="D137" s="192" t="s">
        <v>123</v>
      </c>
      <c r="E137" s="193" t="s">
        <v>230</v>
      </c>
      <c r="F137" s="194" t="s">
        <v>231</v>
      </c>
      <c r="G137" s="195" t="s">
        <v>135</v>
      </c>
      <c r="H137" s="196">
        <v>11.087999999999999</v>
      </c>
      <c r="I137" s="197"/>
      <c r="J137" s="198">
        <f t="shared" si="0"/>
        <v>0</v>
      </c>
      <c r="K137" s="199"/>
      <c r="L137" s="36"/>
      <c r="M137" s="200" t="s">
        <v>1</v>
      </c>
      <c r="N137" s="201" t="s">
        <v>39</v>
      </c>
      <c r="O137" s="72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127</v>
      </c>
      <c r="AT137" s="204" t="s">
        <v>123</v>
      </c>
      <c r="AU137" s="204" t="s">
        <v>128</v>
      </c>
      <c r="AY137" s="14" t="s">
        <v>119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4" t="s">
        <v>128</v>
      </c>
      <c r="BK137" s="205">
        <f t="shared" si="9"/>
        <v>0</v>
      </c>
      <c r="BL137" s="14" t="s">
        <v>127</v>
      </c>
      <c r="BM137" s="204" t="s">
        <v>232</v>
      </c>
    </row>
    <row r="138" spans="1:65" s="2" customFormat="1" ht="24.2" customHeight="1">
      <c r="A138" s="31"/>
      <c r="B138" s="32"/>
      <c r="C138" s="192" t="s">
        <v>233</v>
      </c>
      <c r="D138" s="192" t="s">
        <v>123</v>
      </c>
      <c r="E138" s="193" t="s">
        <v>234</v>
      </c>
      <c r="F138" s="194" t="s">
        <v>235</v>
      </c>
      <c r="G138" s="195" t="s">
        <v>135</v>
      </c>
      <c r="H138" s="196">
        <v>1.232</v>
      </c>
      <c r="I138" s="197"/>
      <c r="J138" s="198">
        <f t="shared" si="0"/>
        <v>0</v>
      </c>
      <c r="K138" s="199"/>
      <c r="L138" s="36"/>
      <c r="M138" s="200" t="s">
        <v>1</v>
      </c>
      <c r="N138" s="201" t="s">
        <v>39</v>
      </c>
      <c r="O138" s="72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127</v>
      </c>
      <c r="AT138" s="204" t="s">
        <v>123</v>
      </c>
      <c r="AU138" s="204" t="s">
        <v>128</v>
      </c>
      <c r="AY138" s="14" t="s">
        <v>119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4" t="s">
        <v>128</v>
      </c>
      <c r="BK138" s="205">
        <f t="shared" si="9"/>
        <v>0</v>
      </c>
      <c r="BL138" s="14" t="s">
        <v>127</v>
      </c>
      <c r="BM138" s="204" t="s">
        <v>236</v>
      </c>
    </row>
    <row r="139" spans="1:65" s="2" customFormat="1" ht="24.2" customHeight="1">
      <c r="A139" s="31"/>
      <c r="B139" s="32"/>
      <c r="C139" s="192" t="s">
        <v>237</v>
      </c>
      <c r="D139" s="192" t="s">
        <v>123</v>
      </c>
      <c r="E139" s="193" t="s">
        <v>238</v>
      </c>
      <c r="F139" s="194" t="s">
        <v>239</v>
      </c>
      <c r="G139" s="195" t="s">
        <v>135</v>
      </c>
      <c r="H139" s="196">
        <v>6.16</v>
      </c>
      <c r="I139" s="197"/>
      <c r="J139" s="198">
        <f t="shared" si="0"/>
        <v>0</v>
      </c>
      <c r="K139" s="199"/>
      <c r="L139" s="36"/>
      <c r="M139" s="200" t="s">
        <v>1</v>
      </c>
      <c r="N139" s="201" t="s">
        <v>39</v>
      </c>
      <c r="O139" s="72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127</v>
      </c>
      <c r="AT139" s="204" t="s">
        <v>123</v>
      </c>
      <c r="AU139" s="204" t="s">
        <v>128</v>
      </c>
      <c r="AY139" s="14" t="s">
        <v>119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4" t="s">
        <v>128</v>
      </c>
      <c r="BK139" s="205">
        <f t="shared" si="9"/>
        <v>0</v>
      </c>
      <c r="BL139" s="14" t="s">
        <v>127</v>
      </c>
      <c r="BM139" s="204" t="s">
        <v>240</v>
      </c>
    </row>
    <row r="140" spans="1:65" s="2" customFormat="1" ht="24.2" customHeight="1">
      <c r="A140" s="31"/>
      <c r="B140" s="32"/>
      <c r="C140" s="192" t="s">
        <v>241</v>
      </c>
      <c r="D140" s="192" t="s">
        <v>123</v>
      </c>
      <c r="E140" s="193" t="s">
        <v>242</v>
      </c>
      <c r="F140" s="194" t="s">
        <v>243</v>
      </c>
      <c r="G140" s="195" t="s">
        <v>135</v>
      </c>
      <c r="H140" s="196">
        <v>1.004</v>
      </c>
      <c r="I140" s="197"/>
      <c r="J140" s="198">
        <f t="shared" si="0"/>
        <v>0</v>
      </c>
      <c r="K140" s="199"/>
      <c r="L140" s="36"/>
      <c r="M140" s="200" t="s">
        <v>1</v>
      </c>
      <c r="N140" s="201" t="s">
        <v>39</v>
      </c>
      <c r="O140" s="72"/>
      <c r="P140" s="202">
        <f t="shared" si="1"/>
        <v>0</v>
      </c>
      <c r="Q140" s="202">
        <v>0</v>
      </c>
      <c r="R140" s="202">
        <f t="shared" si="2"/>
        <v>0</v>
      </c>
      <c r="S140" s="202">
        <v>0</v>
      </c>
      <c r="T140" s="20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127</v>
      </c>
      <c r="AT140" s="204" t="s">
        <v>123</v>
      </c>
      <c r="AU140" s="204" t="s">
        <v>128</v>
      </c>
      <c r="AY140" s="14" t="s">
        <v>119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4" t="s">
        <v>128</v>
      </c>
      <c r="BK140" s="205">
        <f t="shared" si="9"/>
        <v>0</v>
      </c>
      <c r="BL140" s="14" t="s">
        <v>127</v>
      </c>
      <c r="BM140" s="204" t="s">
        <v>244</v>
      </c>
    </row>
    <row r="141" spans="1:65" s="2" customFormat="1" ht="24.2" customHeight="1">
      <c r="A141" s="31"/>
      <c r="B141" s="32"/>
      <c r="C141" s="192" t="s">
        <v>245</v>
      </c>
      <c r="D141" s="192" t="s">
        <v>123</v>
      </c>
      <c r="E141" s="193" t="s">
        <v>246</v>
      </c>
      <c r="F141" s="194" t="s">
        <v>247</v>
      </c>
      <c r="G141" s="195" t="s">
        <v>135</v>
      </c>
      <c r="H141" s="196">
        <v>0.22800000000000001</v>
      </c>
      <c r="I141" s="197"/>
      <c r="J141" s="198">
        <f t="shared" si="0"/>
        <v>0</v>
      </c>
      <c r="K141" s="199"/>
      <c r="L141" s="36"/>
      <c r="M141" s="200" t="s">
        <v>1</v>
      </c>
      <c r="N141" s="201" t="s">
        <v>39</v>
      </c>
      <c r="O141" s="72"/>
      <c r="P141" s="202">
        <f t="shared" si="1"/>
        <v>0</v>
      </c>
      <c r="Q141" s="202">
        <v>0</v>
      </c>
      <c r="R141" s="202">
        <f t="shared" si="2"/>
        <v>0</v>
      </c>
      <c r="S141" s="202">
        <v>0</v>
      </c>
      <c r="T141" s="203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127</v>
      </c>
      <c r="AT141" s="204" t="s">
        <v>123</v>
      </c>
      <c r="AU141" s="204" t="s">
        <v>128</v>
      </c>
      <c r="AY141" s="14" t="s">
        <v>119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4" t="s">
        <v>128</v>
      </c>
      <c r="BK141" s="205">
        <f t="shared" si="9"/>
        <v>0</v>
      </c>
      <c r="BL141" s="14" t="s">
        <v>127</v>
      </c>
      <c r="BM141" s="204" t="s">
        <v>248</v>
      </c>
    </row>
    <row r="142" spans="1:65" s="2" customFormat="1" ht="16.5" customHeight="1">
      <c r="A142" s="31"/>
      <c r="B142" s="32"/>
      <c r="C142" s="192" t="s">
        <v>249</v>
      </c>
      <c r="D142" s="192" t="s">
        <v>123</v>
      </c>
      <c r="E142" s="193" t="s">
        <v>250</v>
      </c>
      <c r="F142" s="194" t="s">
        <v>251</v>
      </c>
      <c r="G142" s="195" t="s">
        <v>177</v>
      </c>
      <c r="H142" s="196">
        <v>1</v>
      </c>
      <c r="I142" s="197"/>
      <c r="J142" s="198">
        <f t="shared" si="0"/>
        <v>0</v>
      </c>
      <c r="K142" s="199"/>
      <c r="L142" s="36"/>
      <c r="M142" s="200" t="s">
        <v>1</v>
      </c>
      <c r="N142" s="201" t="s">
        <v>39</v>
      </c>
      <c r="O142" s="72"/>
      <c r="P142" s="202">
        <f t="shared" si="1"/>
        <v>0</v>
      </c>
      <c r="Q142" s="202">
        <v>0</v>
      </c>
      <c r="R142" s="202">
        <f t="shared" si="2"/>
        <v>0</v>
      </c>
      <c r="S142" s="202">
        <v>0</v>
      </c>
      <c r="T142" s="20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127</v>
      </c>
      <c r="AT142" s="204" t="s">
        <v>123</v>
      </c>
      <c r="AU142" s="204" t="s">
        <v>128</v>
      </c>
      <c r="AY142" s="14" t="s">
        <v>119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4" t="s">
        <v>128</v>
      </c>
      <c r="BK142" s="205">
        <f t="shared" si="9"/>
        <v>0</v>
      </c>
      <c r="BL142" s="14" t="s">
        <v>127</v>
      </c>
      <c r="BM142" s="204" t="s">
        <v>252</v>
      </c>
    </row>
    <row r="143" spans="1:65" s="12" customFormat="1" ht="22.9" customHeight="1">
      <c r="B143" s="176"/>
      <c r="C143" s="177"/>
      <c r="D143" s="178" t="s">
        <v>72</v>
      </c>
      <c r="E143" s="190" t="s">
        <v>130</v>
      </c>
      <c r="F143" s="190" t="s">
        <v>131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P144</f>
        <v>0</v>
      </c>
      <c r="Q143" s="184"/>
      <c r="R143" s="185">
        <f>R144</f>
        <v>0</v>
      </c>
      <c r="S143" s="184"/>
      <c r="T143" s="186">
        <f>T144</f>
        <v>0</v>
      </c>
      <c r="AR143" s="187" t="s">
        <v>81</v>
      </c>
      <c r="AT143" s="188" t="s">
        <v>72</v>
      </c>
      <c r="AU143" s="188" t="s">
        <v>81</v>
      </c>
      <c r="AY143" s="187" t="s">
        <v>119</v>
      </c>
      <c r="BK143" s="189">
        <f>BK144</f>
        <v>0</v>
      </c>
    </row>
    <row r="144" spans="1:65" s="2" customFormat="1" ht="24.2" customHeight="1">
      <c r="A144" s="31"/>
      <c r="B144" s="32"/>
      <c r="C144" s="192" t="s">
        <v>253</v>
      </c>
      <c r="D144" s="192" t="s">
        <v>123</v>
      </c>
      <c r="E144" s="193" t="s">
        <v>133</v>
      </c>
      <c r="F144" s="194" t="s">
        <v>134</v>
      </c>
      <c r="G144" s="195" t="s">
        <v>135</v>
      </c>
      <c r="H144" s="196">
        <v>2.37</v>
      </c>
      <c r="I144" s="197"/>
      <c r="J144" s="198">
        <f>ROUND(I144*H144,2)</f>
        <v>0</v>
      </c>
      <c r="K144" s="199"/>
      <c r="L144" s="36"/>
      <c r="M144" s="200" t="s">
        <v>1</v>
      </c>
      <c r="N144" s="201" t="s">
        <v>39</v>
      </c>
      <c r="O144" s="7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127</v>
      </c>
      <c r="AT144" s="204" t="s">
        <v>123</v>
      </c>
      <c r="AU144" s="204" t="s">
        <v>128</v>
      </c>
      <c r="AY144" s="14" t="s">
        <v>119</v>
      </c>
      <c r="BE144" s="205">
        <f>IF(N144="základná",J144,0)</f>
        <v>0</v>
      </c>
      <c r="BF144" s="205">
        <f>IF(N144="znížená",J144,0)</f>
        <v>0</v>
      </c>
      <c r="BG144" s="205">
        <f>IF(N144="zákl. prenesená",J144,0)</f>
        <v>0</v>
      </c>
      <c r="BH144" s="205">
        <f>IF(N144="zníž. prenesená",J144,0)</f>
        <v>0</v>
      </c>
      <c r="BI144" s="205">
        <f>IF(N144="nulová",J144,0)</f>
        <v>0</v>
      </c>
      <c r="BJ144" s="14" t="s">
        <v>128</v>
      </c>
      <c r="BK144" s="205">
        <f>ROUND(I144*H144,2)</f>
        <v>0</v>
      </c>
      <c r="BL144" s="14" t="s">
        <v>127</v>
      </c>
      <c r="BM144" s="204" t="s">
        <v>254</v>
      </c>
    </row>
    <row r="145" spans="1:65" s="12" customFormat="1" ht="25.9" customHeight="1">
      <c r="B145" s="176"/>
      <c r="C145" s="177"/>
      <c r="D145" s="178" t="s">
        <v>72</v>
      </c>
      <c r="E145" s="179" t="s">
        <v>137</v>
      </c>
      <c r="F145" s="179" t="s">
        <v>138</v>
      </c>
      <c r="G145" s="177"/>
      <c r="H145" s="177"/>
      <c r="I145" s="180"/>
      <c r="J145" s="181">
        <f>BK145</f>
        <v>0</v>
      </c>
      <c r="K145" s="177"/>
      <c r="L145" s="182"/>
      <c r="M145" s="183"/>
      <c r="N145" s="184"/>
      <c r="O145" s="184"/>
      <c r="P145" s="185">
        <f>P146+P155+P157+P162</f>
        <v>0</v>
      </c>
      <c r="Q145" s="184"/>
      <c r="R145" s="185">
        <f>R146+R155+R157+R162</f>
        <v>0.91246500000000008</v>
      </c>
      <c r="S145" s="184"/>
      <c r="T145" s="186">
        <f>T146+T155+T157+T162</f>
        <v>0.22794040000000002</v>
      </c>
      <c r="AR145" s="187" t="s">
        <v>128</v>
      </c>
      <c r="AT145" s="188" t="s">
        <v>72</v>
      </c>
      <c r="AU145" s="188" t="s">
        <v>73</v>
      </c>
      <c r="AY145" s="187" t="s">
        <v>119</v>
      </c>
      <c r="BK145" s="189">
        <f>BK146+BK155+BK157+BK162</f>
        <v>0</v>
      </c>
    </row>
    <row r="146" spans="1:65" s="12" customFormat="1" ht="22.9" customHeight="1">
      <c r="B146" s="176"/>
      <c r="C146" s="177"/>
      <c r="D146" s="178" t="s">
        <v>72</v>
      </c>
      <c r="E146" s="190" t="s">
        <v>255</v>
      </c>
      <c r="F146" s="190" t="s">
        <v>256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SUM(P147:P154)</f>
        <v>0</v>
      </c>
      <c r="Q146" s="184"/>
      <c r="R146" s="185">
        <f>SUM(R147:R154)</f>
        <v>0.6771718000000001</v>
      </c>
      <c r="S146" s="184"/>
      <c r="T146" s="186">
        <f>SUM(T147:T154)</f>
        <v>0.21794040000000001</v>
      </c>
      <c r="AR146" s="187" t="s">
        <v>128</v>
      </c>
      <c r="AT146" s="188" t="s">
        <v>72</v>
      </c>
      <c r="AU146" s="188" t="s">
        <v>81</v>
      </c>
      <c r="AY146" s="187" t="s">
        <v>119</v>
      </c>
      <c r="BK146" s="189">
        <f>SUM(BK147:BK154)</f>
        <v>0</v>
      </c>
    </row>
    <row r="147" spans="1:65" s="2" customFormat="1" ht="16.5" customHeight="1">
      <c r="A147" s="31"/>
      <c r="B147" s="32"/>
      <c r="C147" s="192" t="s">
        <v>168</v>
      </c>
      <c r="D147" s="192" t="s">
        <v>123</v>
      </c>
      <c r="E147" s="193" t="s">
        <v>257</v>
      </c>
      <c r="F147" s="194" t="s">
        <v>258</v>
      </c>
      <c r="G147" s="195" t="s">
        <v>147</v>
      </c>
      <c r="H147" s="196">
        <v>15.3</v>
      </c>
      <c r="I147" s="197"/>
      <c r="J147" s="198">
        <f t="shared" ref="J147:J154" si="10">ROUND(I147*H147,2)</f>
        <v>0</v>
      </c>
      <c r="K147" s="199"/>
      <c r="L147" s="36"/>
      <c r="M147" s="200" t="s">
        <v>1</v>
      </c>
      <c r="N147" s="201" t="s">
        <v>39</v>
      </c>
      <c r="O147" s="72"/>
      <c r="P147" s="202">
        <f t="shared" ref="P147:P154" si="11">O147*H147</f>
        <v>0</v>
      </c>
      <c r="Q147" s="202">
        <v>0</v>
      </c>
      <c r="R147" s="202">
        <f t="shared" ref="R147:R154" si="12">Q147*H147</f>
        <v>0</v>
      </c>
      <c r="S147" s="202">
        <v>1.9E-3</v>
      </c>
      <c r="T147" s="203">
        <f t="shared" ref="T147:T154" si="13">S147*H147</f>
        <v>2.9070000000000002E-2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132</v>
      </c>
      <c r="AT147" s="204" t="s">
        <v>123</v>
      </c>
      <c r="AU147" s="204" t="s">
        <v>128</v>
      </c>
      <c r="AY147" s="14" t="s">
        <v>119</v>
      </c>
      <c r="BE147" s="205">
        <f t="shared" ref="BE147:BE154" si="14">IF(N147="základná",J147,0)</f>
        <v>0</v>
      </c>
      <c r="BF147" s="205">
        <f t="shared" ref="BF147:BF154" si="15">IF(N147="znížená",J147,0)</f>
        <v>0</v>
      </c>
      <c r="BG147" s="205">
        <f t="shared" ref="BG147:BG154" si="16">IF(N147="zákl. prenesená",J147,0)</f>
        <v>0</v>
      </c>
      <c r="BH147" s="205">
        <f t="shared" ref="BH147:BH154" si="17">IF(N147="zníž. prenesená",J147,0)</f>
        <v>0</v>
      </c>
      <c r="BI147" s="205">
        <f t="shared" ref="BI147:BI154" si="18">IF(N147="nulová",J147,0)</f>
        <v>0</v>
      </c>
      <c r="BJ147" s="14" t="s">
        <v>128</v>
      </c>
      <c r="BK147" s="205">
        <f t="shared" ref="BK147:BK154" si="19">ROUND(I147*H147,2)</f>
        <v>0</v>
      </c>
      <c r="BL147" s="14" t="s">
        <v>132</v>
      </c>
      <c r="BM147" s="204" t="s">
        <v>259</v>
      </c>
    </row>
    <row r="148" spans="1:65" s="2" customFormat="1" ht="24.2" customHeight="1">
      <c r="A148" s="31"/>
      <c r="B148" s="32"/>
      <c r="C148" s="192" t="s">
        <v>164</v>
      </c>
      <c r="D148" s="192" t="s">
        <v>123</v>
      </c>
      <c r="E148" s="193" t="s">
        <v>260</v>
      </c>
      <c r="F148" s="194" t="s">
        <v>261</v>
      </c>
      <c r="G148" s="195" t="s">
        <v>126</v>
      </c>
      <c r="H148" s="196">
        <v>12.48</v>
      </c>
      <c r="I148" s="197"/>
      <c r="J148" s="198">
        <f t="shared" si="10"/>
        <v>0</v>
      </c>
      <c r="K148" s="199"/>
      <c r="L148" s="36"/>
      <c r="M148" s="200" t="s">
        <v>1</v>
      </c>
      <c r="N148" s="201" t="s">
        <v>39</v>
      </c>
      <c r="O148" s="72"/>
      <c r="P148" s="202">
        <f t="shared" si="11"/>
        <v>0</v>
      </c>
      <c r="Q148" s="202">
        <v>0</v>
      </c>
      <c r="R148" s="202">
        <f t="shared" si="12"/>
        <v>0</v>
      </c>
      <c r="S148" s="202">
        <v>1.098E-2</v>
      </c>
      <c r="T148" s="203">
        <f t="shared" si="13"/>
        <v>0.1370304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132</v>
      </c>
      <c r="AT148" s="204" t="s">
        <v>123</v>
      </c>
      <c r="AU148" s="204" t="s">
        <v>128</v>
      </c>
      <c r="AY148" s="14" t="s">
        <v>119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128</v>
      </c>
      <c r="BK148" s="205">
        <f t="shared" si="19"/>
        <v>0</v>
      </c>
      <c r="BL148" s="14" t="s">
        <v>132</v>
      </c>
      <c r="BM148" s="204" t="s">
        <v>262</v>
      </c>
    </row>
    <row r="149" spans="1:65" s="2" customFormat="1" ht="24.2" customHeight="1">
      <c r="A149" s="31"/>
      <c r="B149" s="32"/>
      <c r="C149" s="192" t="s">
        <v>122</v>
      </c>
      <c r="D149" s="192" t="s">
        <v>123</v>
      </c>
      <c r="E149" s="193" t="s">
        <v>263</v>
      </c>
      <c r="F149" s="194" t="s">
        <v>264</v>
      </c>
      <c r="G149" s="195" t="s">
        <v>126</v>
      </c>
      <c r="H149" s="196">
        <v>6.48</v>
      </c>
      <c r="I149" s="197"/>
      <c r="J149" s="198">
        <f t="shared" si="10"/>
        <v>0</v>
      </c>
      <c r="K149" s="199"/>
      <c r="L149" s="36"/>
      <c r="M149" s="200" t="s">
        <v>1</v>
      </c>
      <c r="N149" s="201" t="s">
        <v>39</v>
      </c>
      <c r="O149" s="72"/>
      <c r="P149" s="202">
        <f t="shared" si="11"/>
        <v>0</v>
      </c>
      <c r="Q149" s="202">
        <v>0</v>
      </c>
      <c r="R149" s="202">
        <f t="shared" si="12"/>
        <v>0</v>
      </c>
      <c r="S149" s="202">
        <v>8.0000000000000002E-3</v>
      </c>
      <c r="T149" s="203">
        <f t="shared" si="13"/>
        <v>5.1840000000000004E-2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132</v>
      </c>
      <c r="AT149" s="204" t="s">
        <v>123</v>
      </c>
      <c r="AU149" s="204" t="s">
        <v>128</v>
      </c>
      <c r="AY149" s="14" t="s">
        <v>119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4" t="s">
        <v>128</v>
      </c>
      <c r="BK149" s="205">
        <f t="shared" si="19"/>
        <v>0</v>
      </c>
      <c r="BL149" s="14" t="s">
        <v>132</v>
      </c>
      <c r="BM149" s="204" t="s">
        <v>265</v>
      </c>
    </row>
    <row r="150" spans="1:65" s="2" customFormat="1" ht="21.75" customHeight="1">
      <c r="A150" s="31"/>
      <c r="B150" s="32"/>
      <c r="C150" s="192" t="s">
        <v>152</v>
      </c>
      <c r="D150" s="192" t="s">
        <v>123</v>
      </c>
      <c r="E150" s="193" t="s">
        <v>266</v>
      </c>
      <c r="F150" s="194" t="s">
        <v>267</v>
      </c>
      <c r="G150" s="195" t="s">
        <v>147</v>
      </c>
      <c r="H150" s="196">
        <v>0.84</v>
      </c>
      <c r="I150" s="197"/>
      <c r="J150" s="198">
        <f t="shared" si="10"/>
        <v>0</v>
      </c>
      <c r="K150" s="199"/>
      <c r="L150" s="36"/>
      <c r="M150" s="200" t="s">
        <v>1</v>
      </c>
      <c r="N150" s="201" t="s">
        <v>39</v>
      </c>
      <c r="O150" s="72"/>
      <c r="P150" s="202">
        <f t="shared" si="11"/>
        <v>0</v>
      </c>
      <c r="Q150" s="202">
        <v>4.2000000000000002E-4</v>
      </c>
      <c r="R150" s="202">
        <f t="shared" si="12"/>
        <v>3.5280000000000001E-4</v>
      </c>
      <c r="S150" s="202">
        <v>0</v>
      </c>
      <c r="T150" s="203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132</v>
      </c>
      <c r="AT150" s="204" t="s">
        <v>123</v>
      </c>
      <c r="AU150" s="204" t="s">
        <v>128</v>
      </c>
      <c r="AY150" s="14" t="s">
        <v>119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4" t="s">
        <v>128</v>
      </c>
      <c r="BK150" s="205">
        <f t="shared" si="19"/>
        <v>0</v>
      </c>
      <c r="BL150" s="14" t="s">
        <v>132</v>
      </c>
      <c r="BM150" s="204" t="s">
        <v>268</v>
      </c>
    </row>
    <row r="151" spans="1:65" s="2" customFormat="1" ht="24.2" customHeight="1">
      <c r="A151" s="31"/>
      <c r="B151" s="32"/>
      <c r="C151" s="206" t="s">
        <v>269</v>
      </c>
      <c r="D151" s="206" t="s">
        <v>149</v>
      </c>
      <c r="E151" s="207" t="s">
        <v>270</v>
      </c>
      <c r="F151" s="208" t="s">
        <v>271</v>
      </c>
      <c r="G151" s="209" t="s">
        <v>177</v>
      </c>
      <c r="H151" s="210">
        <v>2</v>
      </c>
      <c r="I151" s="211"/>
      <c r="J151" s="212">
        <f t="shared" si="10"/>
        <v>0</v>
      </c>
      <c r="K151" s="213"/>
      <c r="L151" s="214"/>
      <c r="M151" s="215" t="s">
        <v>1</v>
      </c>
      <c r="N151" s="216" t="s">
        <v>39</v>
      </c>
      <c r="O151" s="72"/>
      <c r="P151" s="202">
        <f t="shared" si="11"/>
        <v>0</v>
      </c>
      <c r="Q151" s="202">
        <v>0.33</v>
      </c>
      <c r="R151" s="202">
        <f t="shared" si="12"/>
        <v>0.66</v>
      </c>
      <c r="S151" s="202">
        <v>0</v>
      </c>
      <c r="T151" s="203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152</v>
      </c>
      <c r="AT151" s="204" t="s">
        <v>149</v>
      </c>
      <c r="AU151" s="204" t="s">
        <v>128</v>
      </c>
      <c r="AY151" s="14" t="s">
        <v>119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4" t="s">
        <v>128</v>
      </c>
      <c r="BK151" s="205">
        <f t="shared" si="19"/>
        <v>0</v>
      </c>
      <c r="BL151" s="14" t="s">
        <v>132</v>
      </c>
      <c r="BM151" s="204" t="s">
        <v>272</v>
      </c>
    </row>
    <row r="152" spans="1:65" s="2" customFormat="1" ht="21.75" customHeight="1">
      <c r="A152" s="31"/>
      <c r="B152" s="32"/>
      <c r="C152" s="192" t="s">
        <v>273</v>
      </c>
      <c r="D152" s="192" t="s">
        <v>123</v>
      </c>
      <c r="E152" s="193" t="s">
        <v>274</v>
      </c>
      <c r="F152" s="194" t="s">
        <v>275</v>
      </c>
      <c r="G152" s="195" t="s">
        <v>147</v>
      </c>
      <c r="H152" s="196">
        <v>12.1</v>
      </c>
      <c r="I152" s="197"/>
      <c r="J152" s="198">
        <f t="shared" si="10"/>
        <v>0</v>
      </c>
      <c r="K152" s="199"/>
      <c r="L152" s="36"/>
      <c r="M152" s="200" t="s">
        <v>1</v>
      </c>
      <c r="N152" s="201" t="s">
        <v>39</v>
      </c>
      <c r="O152" s="72"/>
      <c r="P152" s="202">
        <f t="shared" si="11"/>
        <v>0</v>
      </c>
      <c r="Q152" s="202">
        <v>2.5000000000000001E-4</v>
      </c>
      <c r="R152" s="202">
        <f t="shared" si="12"/>
        <v>3.0249999999999999E-3</v>
      </c>
      <c r="S152" s="202">
        <v>0</v>
      </c>
      <c r="T152" s="203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132</v>
      </c>
      <c r="AT152" s="204" t="s">
        <v>123</v>
      </c>
      <c r="AU152" s="204" t="s">
        <v>128</v>
      </c>
      <c r="AY152" s="14" t="s">
        <v>119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4" t="s">
        <v>128</v>
      </c>
      <c r="BK152" s="205">
        <f t="shared" si="19"/>
        <v>0</v>
      </c>
      <c r="BL152" s="14" t="s">
        <v>132</v>
      </c>
      <c r="BM152" s="204" t="s">
        <v>276</v>
      </c>
    </row>
    <row r="153" spans="1:65" s="2" customFormat="1" ht="37.9" customHeight="1">
      <c r="A153" s="31"/>
      <c r="B153" s="32"/>
      <c r="C153" s="206" t="s">
        <v>277</v>
      </c>
      <c r="D153" s="206" t="s">
        <v>149</v>
      </c>
      <c r="E153" s="207" t="s">
        <v>278</v>
      </c>
      <c r="F153" s="208" t="s">
        <v>279</v>
      </c>
      <c r="G153" s="209" t="s">
        <v>147</v>
      </c>
      <c r="H153" s="210">
        <v>12.1</v>
      </c>
      <c r="I153" s="211"/>
      <c r="J153" s="212">
        <f t="shared" si="10"/>
        <v>0</v>
      </c>
      <c r="K153" s="213"/>
      <c r="L153" s="214"/>
      <c r="M153" s="215" t="s">
        <v>1</v>
      </c>
      <c r="N153" s="216" t="s">
        <v>39</v>
      </c>
      <c r="O153" s="72"/>
      <c r="P153" s="202">
        <f t="shared" si="11"/>
        <v>0</v>
      </c>
      <c r="Q153" s="202">
        <v>1.14E-3</v>
      </c>
      <c r="R153" s="202">
        <f t="shared" si="12"/>
        <v>1.3793999999999999E-2</v>
      </c>
      <c r="S153" s="202">
        <v>0</v>
      </c>
      <c r="T153" s="203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152</v>
      </c>
      <c r="AT153" s="204" t="s">
        <v>149</v>
      </c>
      <c r="AU153" s="204" t="s">
        <v>128</v>
      </c>
      <c r="AY153" s="14" t="s">
        <v>119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14" t="s">
        <v>128</v>
      </c>
      <c r="BK153" s="205">
        <f t="shared" si="19"/>
        <v>0</v>
      </c>
      <c r="BL153" s="14" t="s">
        <v>132</v>
      </c>
      <c r="BM153" s="204" t="s">
        <v>280</v>
      </c>
    </row>
    <row r="154" spans="1:65" s="2" customFormat="1" ht="24.2" customHeight="1">
      <c r="A154" s="31"/>
      <c r="B154" s="32"/>
      <c r="C154" s="192" t="s">
        <v>281</v>
      </c>
      <c r="D154" s="192" t="s">
        <v>123</v>
      </c>
      <c r="E154" s="193" t="s">
        <v>282</v>
      </c>
      <c r="F154" s="194" t="s">
        <v>283</v>
      </c>
      <c r="G154" s="195" t="s">
        <v>135</v>
      </c>
      <c r="H154" s="196">
        <v>0.67700000000000005</v>
      </c>
      <c r="I154" s="197"/>
      <c r="J154" s="198">
        <f t="shared" si="10"/>
        <v>0</v>
      </c>
      <c r="K154" s="199"/>
      <c r="L154" s="36"/>
      <c r="M154" s="200" t="s">
        <v>1</v>
      </c>
      <c r="N154" s="201" t="s">
        <v>39</v>
      </c>
      <c r="O154" s="72"/>
      <c r="P154" s="202">
        <f t="shared" si="11"/>
        <v>0</v>
      </c>
      <c r="Q154" s="202">
        <v>0</v>
      </c>
      <c r="R154" s="202">
        <f t="shared" si="12"/>
        <v>0</v>
      </c>
      <c r="S154" s="202">
        <v>0</v>
      </c>
      <c r="T154" s="203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132</v>
      </c>
      <c r="AT154" s="204" t="s">
        <v>123</v>
      </c>
      <c r="AU154" s="204" t="s">
        <v>128</v>
      </c>
      <c r="AY154" s="14" t="s">
        <v>119</v>
      </c>
      <c r="BE154" s="205">
        <f t="shared" si="14"/>
        <v>0</v>
      </c>
      <c r="BF154" s="205">
        <f t="shared" si="15"/>
        <v>0</v>
      </c>
      <c r="BG154" s="205">
        <f t="shared" si="16"/>
        <v>0</v>
      </c>
      <c r="BH154" s="205">
        <f t="shared" si="17"/>
        <v>0</v>
      </c>
      <c r="BI154" s="205">
        <f t="shared" si="18"/>
        <v>0</v>
      </c>
      <c r="BJ154" s="14" t="s">
        <v>128</v>
      </c>
      <c r="BK154" s="205">
        <f t="shared" si="19"/>
        <v>0</v>
      </c>
      <c r="BL154" s="14" t="s">
        <v>132</v>
      </c>
      <c r="BM154" s="204" t="s">
        <v>284</v>
      </c>
    </row>
    <row r="155" spans="1:65" s="12" customFormat="1" ht="22.9" customHeight="1">
      <c r="B155" s="176"/>
      <c r="C155" s="177"/>
      <c r="D155" s="178" t="s">
        <v>72</v>
      </c>
      <c r="E155" s="190" t="s">
        <v>285</v>
      </c>
      <c r="F155" s="190" t="s">
        <v>286</v>
      </c>
      <c r="G155" s="177"/>
      <c r="H155" s="177"/>
      <c r="I155" s="180"/>
      <c r="J155" s="191">
        <f>BK155</f>
        <v>0</v>
      </c>
      <c r="K155" s="177"/>
      <c r="L155" s="182"/>
      <c r="M155" s="183"/>
      <c r="N155" s="184"/>
      <c r="O155" s="184"/>
      <c r="P155" s="185">
        <f>P156</f>
        <v>0</v>
      </c>
      <c r="Q155" s="184"/>
      <c r="R155" s="185">
        <f>R156</f>
        <v>5.0000000000000001E-4</v>
      </c>
      <c r="S155" s="184"/>
      <c r="T155" s="186">
        <f>T156</f>
        <v>0.01</v>
      </c>
      <c r="AR155" s="187" t="s">
        <v>128</v>
      </c>
      <c r="AT155" s="188" t="s">
        <v>72</v>
      </c>
      <c r="AU155" s="188" t="s">
        <v>81</v>
      </c>
      <c r="AY155" s="187" t="s">
        <v>119</v>
      </c>
      <c r="BK155" s="189">
        <f>BK156</f>
        <v>0</v>
      </c>
    </row>
    <row r="156" spans="1:65" s="2" customFormat="1" ht="33" customHeight="1">
      <c r="A156" s="31"/>
      <c r="B156" s="32"/>
      <c r="C156" s="192" t="s">
        <v>132</v>
      </c>
      <c r="D156" s="192" t="s">
        <v>123</v>
      </c>
      <c r="E156" s="193" t="s">
        <v>287</v>
      </c>
      <c r="F156" s="194" t="s">
        <v>288</v>
      </c>
      <c r="G156" s="195" t="s">
        <v>289</v>
      </c>
      <c r="H156" s="196">
        <v>10</v>
      </c>
      <c r="I156" s="197"/>
      <c r="J156" s="198">
        <f>ROUND(I156*H156,2)</f>
        <v>0</v>
      </c>
      <c r="K156" s="199"/>
      <c r="L156" s="36"/>
      <c r="M156" s="200" t="s">
        <v>1</v>
      </c>
      <c r="N156" s="201" t="s">
        <v>39</v>
      </c>
      <c r="O156" s="72"/>
      <c r="P156" s="202">
        <f>O156*H156</f>
        <v>0</v>
      </c>
      <c r="Q156" s="202">
        <v>5.0000000000000002E-5</v>
      </c>
      <c r="R156" s="202">
        <f>Q156*H156</f>
        <v>5.0000000000000001E-4</v>
      </c>
      <c r="S156" s="202">
        <v>1E-3</v>
      </c>
      <c r="T156" s="203">
        <f>S156*H156</f>
        <v>0.01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4" t="s">
        <v>132</v>
      </c>
      <c r="AT156" s="204" t="s">
        <v>123</v>
      </c>
      <c r="AU156" s="204" t="s">
        <v>128</v>
      </c>
      <c r="AY156" s="14" t="s">
        <v>119</v>
      </c>
      <c r="BE156" s="205">
        <f>IF(N156="základná",J156,0)</f>
        <v>0</v>
      </c>
      <c r="BF156" s="205">
        <f>IF(N156="znížená",J156,0)</f>
        <v>0</v>
      </c>
      <c r="BG156" s="205">
        <f>IF(N156="zákl. prenesená",J156,0)</f>
        <v>0</v>
      </c>
      <c r="BH156" s="205">
        <f>IF(N156="zníž. prenesená",J156,0)</f>
        <v>0</v>
      </c>
      <c r="BI156" s="205">
        <f>IF(N156="nulová",J156,0)</f>
        <v>0</v>
      </c>
      <c r="BJ156" s="14" t="s">
        <v>128</v>
      </c>
      <c r="BK156" s="205">
        <f>ROUND(I156*H156,2)</f>
        <v>0</v>
      </c>
      <c r="BL156" s="14" t="s">
        <v>132</v>
      </c>
      <c r="BM156" s="204" t="s">
        <v>290</v>
      </c>
    </row>
    <row r="157" spans="1:65" s="12" customFormat="1" ht="22.9" customHeight="1">
      <c r="B157" s="176"/>
      <c r="C157" s="177"/>
      <c r="D157" s="178" t="s">
        <v>72</v>
      </c>
      <c r="E157" s="190" t="s">
        <v>291</v>
      </c>
      <c r="F157" s="190" t="s">
        <v>292</v>
      </c>
      <c r="G157" s="177"/>
      <c r="H157" s="177"/>
      <c r="I157" s="180"/>
      <c r="J157" s="191">
        <f>BK157</f>
        <v>0</v>
      </c>
      <c r="K157" s="177"/>
      <c r="L157" s="182"/>
      <c r="M157" s="183"/>
      <c r="N157" s="184"/>
      <c r="O157" s="184"/>
      <c r="P157" s="185">
        <f>SUM(P158:P161)</f>
        <v>0</v>
      </c>
      <c r="Q157" s="184"/>
      <c r="R157" s="185">
        <f>SUM(R158:R161)</f>
        <v>2.77752E-2</v>
      </c>
      <c r="S157" s="184"/>
      <c r="T157" s="186">
        <f>SUM(T158:T161)</f>
        <v>0</v>
      </c>
      <c r="AR157" s="187" t="s">
        <v>128</v>
      </c>
      <c r="AT157" s="188" t="s">
        <v>72</v>
      </c>
      <c r="AU157" s="188" t="s">
        <v>81</v>
      </c>
      <c r="AY157" s="187" t="s">
        <v>119</v>
      </c>
      <c r="BK157" s="189">
        <f>SUM(BK158:BK161)</f>
        <v>0</v>
      </c>
    </row>
    <row r="158" spans="1:65" s="2" customFormat="1" ht="24.2" customHeight="1">
      <c r="A158" s="31"/>
      <c r="B158" s="32"/>
      <c r="C158" s="192" t="s">
        <v>7</v>
      </c>
      <c r="D158" s="192" t="s">
        <v>123</v>
      </c>
      <c r="E158" s="193" t="s">
        <v>293</v>
      </c>
      <c r="F158" s="194" t="s">
        <v>294</v>
      </c>
      <c r="G158" s="195" t="s">
        <v>126</v>
      </c>
      <c r="H158" s="196">
        <v>28.32</v>
      </c>
      <c r="I158" s="197"/>
      <c r="J158" s="198">
        <f>ROUND(I158*H158,2)</f>
        <v>0</v>
      </c>
      <c r="K158" s="199"/>
      <c r="L158" s="36"/>
      <c r="M158" s="200" t="s">
        <v>1</v>
      </c>
      <c r="N158" s="201" t="s">
        <v>39</v>
      </c>
      <c r="O158" s="72"/>
      <c r="P158" s="202">
        <f>O158*H158</f>
        <v>0</v>
      </c>
      <c r="Q158" s="202">
        <v>4.6000000000000001E-4</v>
      </c>
      <c r="R158" s="202">
        <f>Q158*H158</f>
        <v>1.3027200000000001E-2</v>
      </c>
      <c r="S158" s="202">
        <v>0</v>
      </c>
      <c r="T158" s="203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132</v>
      </c>
      <c r="AT158" s="204" t="s">
        <v>123</v>
      </c>
      <c r="AU158" s="204" t="s">
        <v>128</v>
      </c>
      <c r="AY158" s="14" t="s">
        <v>119</v>
      </c>
      <c r="BE158" s="205">
        <f>IF(N158="základná",J158,0)</f>
        <v>0</v>
      </c>
      <c r="BF158" s="205">
        <f>IF(N158="znížená",J158,0)</f>
        <v>0</v>
      </c>
      <c r="BG158" s="205">
        <f>IF(N158="zákl. prenesená",J158,0)</f>
        <v>0</v>
      </c>
      <c r="BH158" s="205">
        <f>IF(N158="zníž. prenesená",J158,0)</f>
        <v>0</v>
      </c>
      <c r="BI158" s="205">
        <f>IF(N158="nulová",J158,0)</f>
        <v>0</v>
      </c>
      <c r="BJ158" s="14" t="s">
        <v>128</v>
      </c>
      <c r="BK158" s="205">
        <f>ROUND(I158*H158,2)</f>
        <v>0</v>
      </c>
      <c r="BL158" s="14" t="s">
        <v>132</v>
      </c>
      <c r="BM158" s="204" t="s">
        <v>295</v>
      </c>
    </row>
    <row r="159" spans="1:65" s="2" customFormat="1" ht="24.2" customHeight="1">
      <c r="A159" s="31"/>
      <c r="B159" s="32"/>
      <c r="C159" s="192" t="s">
        <v>296</v>
      </c>
      <c r="D159" s="192" t="s">
        <v>123</v>
      </c>
      <c r="E159" s="193" t="s">
        <v>297</v>
      </c>
      <c r="F159" s="194" t="s">
        <v>298</v>
      </c>
      <c r="G159" s="195" t="s">
        <v>126</v>
      </c>
      <c r="H159" s="196">
        <v>28.32</v>
      </c>
      <c r="I159" s="197"/>
      <c r="J159" s="198">
        <f>ROUND(I159*H159,2)</f>
        <v>0</v>
      </c>
      <c r="K159" s="199"/>
      <c r="L159" s="36"/>
      <c r="M159" s="200" t="s">
        <v>1</v>
      </c>
      <c r="N159" s="201" t="s">
        <v>39</v>
      </c>
      <c r="O159" s="72"/>
      <c r="P159" s="202">
        <f>O159*H159</f>
        <v>0</v>
      </c>
      <c r="Q159" s="202">
        <v>1.4999999999999999E-4</v>
      </c>
      <c r="R159" s="202">
        <f>Q159*H159</f>
        <v>4.248E-3</v>
      </c>
      <c r="S159" s="202">
        <v>0</v>
      </c>
      <c r="T159" s="203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4" t="s">
        <v>132</v>
      </c>
      <c r="AT159" s="204" t="s">
        <v>123</v>
      </c>
      <c r="AU159" s="204" t="s">
        <v>128</v>
      </c>
      <c r="AY159" s="14" t="s">
        <v>119</v>
      </c>
      <c r="BE159" s="205">
        <f>IF(N159="základná",J159,0)</f>
        <v>0</v>
      </c>
      <c r="BF159" s="205">
        <f>IF(N159="znížená",J159,0)</f>
        <v>0</v>
      </c>
      <c r="BG159" s="205">
        <f>IF(N159="zákl. prenesená",J159,0)</f>
        <v>0</v>
      </c>
      <c r="BH159" s="205">
        <f>IF(N159="zníž. prenesená",J159,0)</f>
        <v>0</v>
      </c>
      <c r="BI159" s="205">
        <f>IF(N159="nulová",J159,0)</f>
        <v>0</v>
      </c>
      <c r="BJ159" s="14" t="s">
        <v>128</v>
      </c>
      <c r="BK159" s="205">
        <f>ROUND(I159*H159,2)</f>
        <v>0</v>
      </c>
      <c r="BL159" s="14" t="s">
        <v>132</v>
      </c>
      <c r="BM159" s="204" t="s">
        <v>299</v>
      </c>
    </row>
    <row r="160" spans="1:65" s="2" customFormat="1" ht="37.9" customHeight="1">
      <c r="A160" s="31"/>
      <c r="B160" s="32"/>
      <c r="C160" s="192" t="s">
        <v>300</v>
      </c>
      <c r="D160" s="192" t="s">
        <v>123</v>
      </c>
      <c r="E160" s="193" t="s">
        <v>301</v>
      </c>
      <c r="F160" s="194" t="s">
        <v>302</v>
      </c>
      <c r="G160" s="195" t="s">
        <v>147</v>
      </c>
      <c r="H160" s="196">
        <v>30</v>
      </c>
      <c r="I160" s="197"/>
      <c r="J160" s="198">
        <f>ROUND(I160*H160,2)</f>
        <v>0</v>
      </c>
      <c r="K160" s="199"/>
      <c r="L160" s="36"/>
      <c r="M160" s="200" t="s">
        <v>1</v>
      </c>
      <c r="N160" s="201" t="s">
        <v>39</v>
      </c>
      <c r="O160" s="72"/>
      <c r="P160" s="202">
        <f>O160*H160</f>
        <v>0</v>
      </c>
      <c r="Q160" s="202">
        <v>2.1000000000000001E-4</v>
      </c>
      <c r="R160" s="202">
        <f>Q160*H160</f>
        <v>6.3E-3</v>
      </c>
      <c r="S160" s="202">
        <v>0</v>
      </c>
      <c r="T160" s="203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4" t="s">
        <v>132</v>
      </c>
      <c r="AT160" s="204" t="s">
        <v>123</v>
      </c>
      <c r="AU160" s="204" t="s">
        <v>128</v>
      </c>
      <c r="AY160" s="14" t="s">
        <v>119</v>
      </c>
      <c r="BE160" s="205">
        <f>IF(N160="základná",J160,0)</f>
        <v>0</v>
      </c>
      <c r="BF160" s="205">
        <f>IF(N160="znížená",J160,0)</f>
        <v>0</v>
      </c>
      <c r="BG160" s="205">
        <f>IF(N160="zákl. prenesená",J160,0)</f>
        <v>0</v>
      </c>
      <c r="BH160" s="205">
        <f>IF(N160="zníž. prenesená",J160,0)</f>
        <v>0</v>
      </c>
      <c r="BI160" s="205">
        <f>IF(N160="nulová",J160,0)</f>
        <v>0</v>
      </c>
      <c r="BJ160" s="14" t="s">
        <v>128</v>
      </c>
      <c r="BK160" s="205">
        <f>ROUND(I160*H160,2)</f>
        <v>0</v>
      </c>
      <c r="BL160" s="14" t="s">
        <v>132</v>
      </c>
      <c r="BM160" s="204" t="s">
        <v>303</v>
      </c>
    </row>
    <row r="161" spans="1:65" s="2" customFormat="1" ht="33" customHeight="1">
      <c r="A161" s="31"/>
      <c r="B161" s="32"/>
      <c r="C161" s="192" t="s">
        <v>304</v>
      </c>
      <c r="D161" s="192" t="s">
        <v>123</v>
      </c>
      <c r="E161" s="193" t="s">
        <v>305</v>
      </c>
      <c r="F161" s="194" t="s">
        <v>306</v>
      </c>
      <c r="G161" s="195" t="s">
        <v>147</v>
      </c>
      <c r="H161" s="196">
        <v>30</v>
      </c>
      <c r="I161" s="197"/>
      <c r="J161" s="198">
        <f>ROUND(I161*H161,2)</f>
        <v>0</v>
      </c>
      <c r="K161" s="199"/>
      <c r="L161" s="36"/>
      <c r="M161" s="200" t="s">
        <v>1</v>
      </c>
      <c r="N161" s="201" t="s">
        <v>39</v>
      </c>
      <c r="O161" s="72"/>
      <c r="P161" s="202">
        <f>O161*H161</f>
        <v>0</v>
      </c>
      <c r="Q161" s="202">
        <v>1.3999999999999999E-4</v>
      </c>
      <c r="R161" s="202">
        <f>Q161*H161</f>
        <v>4.1999999999999997E-3</v>
      </c>
      <c r="S161" s="202">
        <v>0</v>
      </c>
      <c r="T161" s="203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4" t="s">
        <v>132</v>
      </c>
      <c r="AT161" s="204" t="s">
        <v>123</v>
      </c>
      <c r="AU161" s="204" t="s">
        <v>128</v>
      </c>
      <c r="AY161" s="14" t="s">
        <v>119</v>
      </c>
      <c r="BE161" s="205">
        <f>IF(N161="základná",J161,0)</f>
        <v>0</v>
      </c>
      <c r="BF161" s="205">
        <f>IF(N161="znížená",J161,0)</f>
        <v>0</v>
      </c>
      <c r="BG161" s="205">
        <f>IF(N161="zákl. prenesená",J161,0)</f>
        <v>0</v>
      </c>
      <c r="BH161" s="205">
        <f>IF(N161="zníž. prenesená",J161,0)</f>
        <v>0</v>
      </c>
      <c r="BI161" s="205">
        <f>IF(N161="nulová",J161,0)</f>
        <v>0</v>
      </c>
      <c r="BJ161" s="14" t="s">
        <v>128</v>
      </c>
      <c r="BK161" s="205">
        <f>ROUND(I161*H161,2)</f>
        <v>0</v>
      </c>
      <c r="BL161" s="14" t="s">
        <v>132</v>
      </c>
      <c r="BM161" s="204" t="s">
        <v>307</v>
      </c>
    </row>
    <row r="162" spans="1:65" s="12" customFormat="1" ht="22.9" customHeight="1">
      <c r="B162" s="176"/>
      <c r="C162" s="177"/>
      <c r="D162" s="178" t="s">
        <v>72</v>
      </c>
      <c r="E162" s="190" t="s">
        <v>162</v>
      </c>
      <c r="F162" s="190" t="s">
        <v>163</v>
      </c>
      <c r="G162" s="177"/>
      <c r="H162" s="177"/>
      <c r="I162" s="180"/>
      <c r="J162" s="191">
        <f>BK162</f>
        <v>0</v>
      </c>
      <c r="K162" s="177"/>
      <c r="L162" s="182"/>
      <c r="M162" s="183"/>
      <c r="N162" s="184"/>
      <c r="O162" s="184"/>
      <c r="P162" s="185">
        <f>SUM(P163:P164)</f>
        <v>0</v>
      </c>
      <c r="Q162" s="184"/>
      <c r="R162" s="185">
        <f>SUM(R163:R164)</f>
        <v>0.20701800000000001</v>
      </c>
      <c r="S162" s="184"/>
      <c r="T162" s="186">
        <f>SUM(T163:T164)</f>
        <v>0</v>
      </c>
      <c r="AR162" s="187" t="s">
        <v>128</v>
      </c>
      <c r="AT162" s="188" t="s">
        <v>72</v>
      </c>
      <c r="AU162" s="188" t="s">
        <v>81</v>
      </c>
      <c r="AY162" s="187" t="s">
        <v>119</v>
      </c>
      <c r="BK162" s="189">
        <f>SUM(BK163:BK164)</f>
        <v>0</v>
      </c>
    </row>
    <row r="163" spans="1:65" s="2" customFormat="1" ht="24.2" customHeight="1">
      <c r="A163" s="31"/>
      <c r="B163" s="32"/>
      <c r="C163" s="192" t="s">
        <v>144</v>
      </c>
      <c r="D163" s="192" t="s">
        <v>123</v>
      </c>
      <c r="E163" s="193" t="s">
        <v>165</v>
      </c>
      <c r="F163" s="194" t="s">
        <v>166</v>
      </c>
      <c r="G163" s="195" t="s">
        <v>126</v>
      </c>
      <c r="H163" s="196">
        <v>492.9</v>
      </c>
      <c r="I163" s="197"/>
      <c r="J163" s="198">
        <f>ROUND(I163*H163,2)</f>
        <v>0</v>
      </c>
      <c r="K163" s="199"/>
      <c r="L163" s="36"/>
      <c r="M163" s="200" t="s">
        <v>1</v>
      </c>
      <c r="N163" s="201" t="s">
        <v>39</v>
      </c>
      <c r="O163" s="72"/>
      <c r="P163" s="202">
        <f>O163*H163</f>
        <v>0</v>
      </c>
      <c r="Q163" s="202">
        <v>1E-4</v>
      </c>
      <c r="R163" s="202">
        <f>Q163*H163</f>
        <v>4.929E-2</v>
      </c>
      <c r="S163" s="202">
        <v>0</v>
      </c>
      <c r="T163" s="203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4" t="s">
        <v>132</v>
      </c>
      <c r="AT163" s="204" t="s">
        <v>123</v>
      </c>
      <c r="AU163" s="204" t="s">
        <v>128</v>
      </c>
      <c r="AY163" s="14" t="s">
        <v>119</v>
      </c>
      <c r="BE163" s="205">
        <f>IF(N163="základná",J163,0)</f>
        <v>0</v>
      </c>
      <c r="BF163" s="205">
        <f>IF(N163="znížená",J163,0)</f>
        <v>0</v>
      </c>
      <c r="BG163" s="205">
        <f>IF(N163="zákl. prenesená",J163,0)</f>
        <v>0</v>
      </c>
      <c r="BH163" s="205">
        <f>IF(N163="zníž. prenesená",J163,0)</f>
        <v>0</v>
      </c>
      <c r="BI163" s="205">
        <f>IF(N163="nulová",J163,0)</f>
        <v>0</v>
      </c>
      <c r="BJ163" s="14" t="s">
        <v>128</v>
      </c>
      <c r="BK163" s="205">
        <f>ROUND(I163*H163,2)</f>
        <v>0</v>
      </c>
      <c r="BL163" s="14" t="s">
        <v>132</v>
      </c>
      <c r="BM163" s="204" t="s">
        <v>308</v>
      </c>
    </row>
    <row r="164" spans="1:65" s="2" customFormat="1" ht="33" customHeight="1">
      <c r="A164" s="31"/>
      <c r="B164" s="32"/>
      <c r="C164" s="192" t="s">
        <v>127</v>
      </c>
      <c r="D164" s="192" t="s">
        <v>123</v>
      </c>
      <c r="E164" s="193" t="s">
        <v>309</v>
      </c>
      <c r="F164" s="194" t="s">
        <v>310</v>
      </c>
      <c r="G164" s="195" t="s">
        <v>126</v>
      </c>
      <c r="H164" s="196">
        <v>492.9</v>
      </c>
      <c r="I164" s="197"/>
      <c r="J164" s="198">
        <f>ROUND(I164*H164,2)</f>
        <v>0</v>
      </c>
      <c r="K164" s="199"/>
      <c r="L164" s="36"/>
      <c r="M164" s="200" t="s">
        <v>1</v>
      </c>
      <c r="N164" s="201" t="s">
        <v>39</v>
      </c>
      <c r="O164" s="72"/>
      <c r="P164" s="202">
        <f>O164*H164</f>
        <v>0</v>
      </c>
      <c r="Q164" s="202">
        <v>3.2000000000000003E-4</v>
      </c>
      <c r="R164" s="202">
        <f>Q164*H164</f>
        <v>0.15772800000000001</v>
      </c>
      <c r="S164" s="202">
        <v>0</v>
      </c>
      <c r="T164" s="203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4" t="s">
        <v>132</v>
      </c>
      <c r="AT164" s="204" t="s">
        <v>123</v>
      </c>
      <c r="AU164" s="204" t="s">
        <v>128</v>
      </c>
      <c r="AY164" s="14" t="s">
        <v>119</v>
      </c>
      <c r="BE164" s="205">
        <f>IF(N164="základná",J164,0)</f>
        <v>0</v>
      </c>
      <c r="BF164" s="205">
        <f>IF(N164="znížená",J164,0)</f>
        <v>0</v>
      </c>
      <c r="BG164" s="205">
        <f>IF(N164="zákl. prenesená",J164,0)</f>
        <v>0</v>
      </c>
      <c r="BH164" s="205">
        <f>IF(N164="zníž. prenesená",J164,0)</f>
        <v>0</v>
      </c>
      <c r="BI164" s="205">
        <f>IF(N164="nulová",J164,0)</f>
        <v>0</v>
      </c>
      <c r="BJ164" s="14" t="s">
        <v>128</v>
      </c>
      <c r="BK164" s="205">
        <f>ROUND(I164*H164,2)</f>
        <v>0</v>
      </c>
      <c r="BL164" s="14" t="s">
        <v>132</v>
      </c>
      <c r="BM164" s="204" t="s">
        <v>311</v>
      </c>
    </row>
    <row r="165" spans="1:65" s="12" customFormat="1" ht="25.9" customHeight="1">
      <c r="B165" s="176"/>
      <c r="C165" s="177"/>
      <c r="D165" s="178" t="s">
        <v>72</v>
      </c>
      <c r="E165" s="179" t="s">
        <v>149</v>
      </c>
      <c r="F165" s="179" t="s">
        <v>172</v>
      </c>
      <c r="G165" s="177"/>
      <c r="H165" s="177"/>
      <c r="I165" s="180"/>
      <c r="J165" s="181">
        <f>BK165</f>
        <v>0</v>
      </c>
      <c r="K165" s="177"/>
      <c r="L165" s="182"/>
      <c r="M165" s="183"/>
      <c r="N165" s="184"/>
      <c r="O165" s="184"/>
      <c r="P165" s="185">
        <f>P166</f>
        <v>0</v>
      </c>
      <c r="Q165" s="184"/>
      <c r="R165" s="185">
        <f>R166</f>
        <v>9.7700000000000009E-3</v>
      </c>
      <c r="S165" s="184"/>
      <c r="T165" s="186">
        <f>T166</f>
        <v>1.06E-2</v>
      </c>
      <c r="AR165" s="187" t="s">
        <v>144</v>
      </c>
      <c r="AT165" s="188" t="s">
        <v>72</v>
      </c>
      <c r="AU165" s="188" t="s">
        <v>73</v>
      </c>
      <c r="AY165" s="187" t="s">
        <v>119</v>
      </c>
      <c r="BK165" s="189">
        <f>BK166</f>
        <v>0</v>
      </c>
    </row>
    <row r="166" spans="1:65" s="12" customFormat="1" ht="22.9" customHeight="1">
      <c r="B166" s="176"/>
      <c r="C166" s="177"/>
      <c r="D166" s="178" t="s">
        <v>72</v>
      </c>
      <c r="E166" s="190" t="s">
        <v>173</v>
      </c>
      <c r="F166" s="190" t="s">
        <v>174</v>
      </c>
      <c r="G166" s="177"/>
      <c r="H166" s="177"/>
      <c r="I166" s="180"/>
      <c r="J166" s="191">
        <f>BK166</f>
        <v>0</v>
      </c>
      <c r="K166" s="177"/>
      <c r="L166" s="182"/>
      <c r="M166" s="183"/>
      <c r="N166" s="184"/>
      <c r="O166" s="184"/>
      <c r="P166" s="185">
        <f>SUM(P167:P183)</f>
        <v>0</v>
      </c>
      <c r="Q166" s="184"/>
      <c r="R166" s="185">
        <f>SUM(R167:R183)</f>
        <v>9.7700000000000009E-3</v>
      </c>
      <c r="S166" s="184"/>
      <c r="T166" s="186">
        <f>SUM(T167:T183)</f>
        <v>1.06E-2</v>
      </c>
      <c r="AR166" s="187" t="s">
        <v>144</v>
      </c>
      <c r="AT166" s="188" t="s">
        <v>72</v>
      </c>
      <c r="AU166" s="188" t="s">
        <v>81</v>
      </c>
      <c r="AY166" s="187" t="s">
        <v>119</v>
      </c>
      <c r="BK166" s="189">
        <f>SUM(BK167:BK183)</f>
        <v>0</v>
      </c>
    </row>
    <row r="167" spans="1:65" s="2" customFormat="1" ht="24.2" customHeight="1">
      <c r="A167" s="31"/>
      <c r="B167" s="32"/>
      <c r="C167" s="192" t="s">
        <v>312</v>
      </c>
      <c r="D167" s="192" t="s">
        <v>123</v>
      </c>
      <c r="E167" s="193" t="s">
        <v>313</v>
      </c>
      <c r="F167" s="194" t="s">
        <v>314</v>
      </c>
      <c r="G167" s="195" t="s">
        <v>177</v>
      </c>
      <c r="H167" s="196">
        <v>5</v>
      </c>
      <c r="I167" s="197"/>
      <c r="J167" s="198">
        <f t="shared" ref="J167:J183" si="20">ROUND(I167*H167,2)</f>
        <v>0</v>
      </c>
      <c r="K167" s="199"/>
      <c r="L167" s="36"/>
      <c r="M167" s="200" t="s">
        <v>1</v>
      </c>
      <c r="N167" s="201" t="s">
        <v>39</v>
      </c>
      <c r="O167" s="72"/>
      <c r="P167" s="202">
        <f t="shared" ref="P167:P183" si="21">O167*H167</f>
        <v>0</v>
      </c>
      <c r="Q167" s="202">
        <v>0</v>
      </c>
      <c r="R167" s="202">
        <f t="shared" ref="R167:R183" si="22">Q167*H167</f>
        <v>0</v>
      </c>
      <c r="S167" s="202">
        <v>0</v>
      </c>
      <c r="T167" s="203">
        <f t="shared" ref="T167:T183" si="23"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4" t="s">
        <v>178</v>
      </c>
      <c r="AT167" s="204" t="s">
        <v>123</v>
      </c>
      <c r="AU167" s="204" t="s">
        <v>128</v>
      </c>
      <c r="AY167" s="14" t="s">
        <v>119</v>
      </c>
      <c r="BE167" s="205">
        <f t="shared" ref="BE167:BE183" si="24">IF(N167="základná",J167,0)</f>
        <v>0</v>
      </c>
      <c r="BF167" s="205">
        <f t="shared" ref="BF167:BF183" si="25">IF(N167="znížená",J167,0)</f>
        <v>0</v>
      </c>
      <c r="BG167" s="205">
        <f t="shared" ref="BG167:BG183" si="26">IF(N167="zákl. prenesená",J167,0)</f>
        <v>0</v>
      </c>
      <c r="BH167" s="205">
        <f t="shared" ref="BH167:BH183" si="27">IF(N167="zníž. prenesená",J167,0)</f>
        <v>0</v>
      </c>
      <c r="BI167" s="205">
        <f t="shared" ref="BI167:BI183" si="28">IF(N167="nulová",J167,0)</f>
        <v>0</v>
      </c>
      <c r="BJ167" s="14" t="s">
        <v>128</v>
      </c>
      <c r="BK167" s="205">
        <f t="shared" ref="BK167:BK183" si="29">ROUND(I167*H167,2)</f>
        <v>0</v>
      </c>
      <c r="BL167" s="14" t="s">
        <v>178</v>
      </c>
      <c r="BM167" s="204" t="s">
        <v>315</v>
      </c>
    </row>
    <row r="168" spans="1:65" s="2" customFormat="1" ht="16.5" customHeight="1">
      <c r="A168" s="31"/>
      <c r="B168" s="32"/>
      <c r="C168" s="206" t="s">
        <v>316</v>
      </c>
      <c r="D168" s="206" t="s">
        <v>149</v>
      </c>
      <c r="E168" s="207" t="s">
        <v>317</v>
      </c>
      <c r="F168" s="208" t="s">
        <v>318</v>
      </c>
      <c r="G168" s="209" t="s">
        <v>177</v>
      </c>
      <c r="H168" s="210">
        <v>5</v>
      </c>
      <c r="I168" s="211"/>
      <c r="J168" s="212">
        <f t="shared" si="20"/>
        <v>0</v>
      </c>
      <c r="K168" s="213"/>
      <c r="L168" s="214"/>
      <c r="M168" s="215" t="s">
        <v>1</v>
      </c>
      <c r="N168" s="216" t="s">
        <v>39</v>
      </c>
      <c r="O168" s="72"/>
      <c r="P168" s="202">
        <f t="shared" si="21"/>
        <v>0</v>
      </c>
      <c r="Q168" s="202">
        <v>8.0000000000000007E-5</v>
      </c>
      <c r="R168" s="202">
        <f t="shared" si="22"/>
        <v>4.0000000000000002E-4</v>
      </c>
      <c r="S168" s="202">
        <v>0</v>
      </c>
      <c r="T168" s="203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4" t="s">
        <v>196</v>
      </c>
      <c r="AT168" s="204" t="s">
        <v>149</v>
      </c>
      <c r="AU168" s="204" t="s">
        <v>128</v>
      </c>
      <c r="AY168" s="14" t="s">
        <v>119</v>
      </c>
      <c r="BE168" s="205">
        <f t="shared" si="24"/>
        <v>0</v>
      </c>
      <c r="BF168" s="205">
        <f t="shared" si="25"/>
        <v>0</v>
      </c>
      <c r="BG168" s="205">
        <f t="shared" si="26"/>
        <v>0</v>
      </c>
      <c r="BH168" s="205">
        <f t="shared" si="27"/>
        <v>0</v>
      </c>
      <c r="BI168" s="205">
        <f t="shared" si="28"/>
        <v>0</v>
      </c>
      <c r="BJ168" s="14" t="s">
        <v>128</v>
      </c>
      <c r="BK168" s="205">
        <f t="shared" si="29"/>
        <v>0</v>
      </c>
      <c r="BL168" s="14" t="s">
        <v>196</v>
      </c>
      <c r="BM168" s="204" t="s">
        <v>319</v>
      </c>
    </row>
    <row r="169" spans="1:65" s="2" customFormat="1" ht="16.5" customHeight="1">
      <c r="A169" s="31"/>
      <c r="B169" s="32"/>
      <c r="C169" s="206" t="s">
        <v>320</v>
      </c>
      <c r="D169" s="206" t="s">
        <v>149</v>
      </c>
      <c r="E169" s="207" t="s">
        <v>321</v>
      </c>
      <c r="F169" s="208" t="s">
        <v>322</v>
      </c>
      <c r="G169" s="209" t="s">
        <v>177</v>
      </c>
      <c r="H169" s="210">
        <v>5</v>
      </c>
      <c r="I169" s="211"/>
      <c r="J169" s="212">
        <f t="shared" si="20"/>
        <v>0</v>
      </c>
      <c r="K169" s="213"/>
      <c r="L169" s="214"/>
      <c r="M169" s="215" t="s">
        <v>1</v>
      </c>
      <c r="N169" s="216" t="s">
        <v>39</v>
      </c>
      <c r="O169" s="72"/>
      <c r="P169" s="202">
        <f t="shared" si="21"/>
        <v>0</v>
      </c>
      <c r="Q169" s="202">
        <v>2.0000000000000002E-5</v>
      </c>
      <c r="R169" s="202">
        <f t="shared" si="22"/>
        <v>1E-4</v>
      </c>
      <c r="S169" s="202">
        <v>0</v>
      </c>
      <c r="T169" s="203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4" t="s">
        <v>196</v>
      </c>
      <c r="AT169" s="204" t="s">
        <v>149</v>
      </c>
      <c r="AU169" s="204" t="s">
        <v>128</v>
      </c>
      <c r="AY169" s="14" t="s">
        <v>119</v>
      </c>
      <c r="BE169" s="205">
        <f t="shared" si="24"/>
        <v>0</v>
      </c>
      <c r="BF169" s="205">
        <f t="shared" si="25"/>
        <v>0</v>
      </c>
      <c r="BG169" s="205">
        <f t="shared" si="26"/>
        <v>0</v>
      </c>
      <c r="BH169" s="205">
        <f t="shared" si="27"/>
        <v>0</v>
      </c>
      <c r="BI169" s="205">
        <f t="shared" si="28"/>
        <v>0</v>
      </c>
      <c r="BJ169" s="14" t="s">
        <v>128</v>
      </c>
      <c r="BK169" s="205">
        <f t="shared" si="29"/>
        <v>0</v>
      </c>
      <c r="BL169" s="14" t="s">
        <v>196</v>
      </c>
      <c r="BM169" s="204" t="s">
        <v>323</v>
      </c>
    </row>
    <row r="170" spans="1:65" s="2" customFormat="1" ht="16.5" customHeight="1">
      <c r="A170" s="31"/>
      <c r="B170" s="32"/>
      <c r="C170" s="206" t="s">
        <v>324</v>
      </c>
      <c r="D170" s="206" t="s">
        <v>149</v>
      </c>
      <c r="E170" s="207" t="s">
        <v>325</v>
      </c>
      <c r="F170" s="208" t="s">
        <v>326</v>
      </c>
      <c r="G170" s="209" t="s">
        <v>177</v>
      </c>
      <c r="H170" s="210">
        <v>5</v>
      </c>
      <c r="I170" s="211"/>
      <c r="J170" s="212">
        <f t="shared" si="20"/>
        <v>0</v>
      </c>
      <c r="K170" s="213"/>
      <c r="L170" s="214"/>
      <c r="M170" s="215" t="s">
        <v>1</v>
      </c>
      <c r="N170" s="216" t="s">
        <v>39</v>
      </c>
      <c r="O170" s="72"/>
      <c r="P170" s="202">
        <f t="shared" si="21"/>
        <v>0</v>
      </c>
      <c r="Q170" s="202">
        <v>1.0000000000000001E-5</v>
      </c>
      <c r="R170" s="202">
        <f t="shared" si="22"/>
        <v>5.0000000000000002E-5</v>
      </c>
      <c r="S170" s="202">
        <v>0</v>
      </c>
      <c r="T170" s="203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4" t="s">
        <v>196</v>
      </c>
      <c r="AT170" s="204" t="s">
        <v>149</v>
      </c>
      <c r="AU170" s="204" t="s">
        <v>128</v>
      </c>
      <c r="AY170" s="14" t="s">
        <v>119</v>
      </c>
      <c r="BE170" s="205">
        <f t="shared" si="24"/>
        <v>0</v>
      </c>
      <c r="BF170" s="205">
        <f t="shared" si="25"/>
        <v>0</v>
      </c>
      <c r="BG170" s="205">
        <f t="shared" si="26"/>
        <v>0</v>
      </c>
      <c r="BH170" s="205">
        <f t="shared" si="27"/>
        <v>0</v>
      </c>
      <c r="BI170" s="205">
        <f t="shared" si="28"/>
        <v>0</v>
      </c>
      <c r="BJ170" s="14" t="s">
        <v>128</v>
      </c>
      <c r="BK170" s="205">
        <f t="shared" si="29"/>
        <v>0</v>
      </c>
      <c r="BL170" s="14" t="s">
        <v>196</v>
      </c>
      <c r="BM170" s="204" t="s">
        <v>327</v>
      </c>
    </row>
    <row r="171" spans="1:65" s="2" customFormat="1" ht="24.2" customHeight="1">
      <c r="A171" s="31"/>
      <c r="B171" s="32"/>
      <c r="C171" s="192" t="s">
        <v>328</v>
      </c>
      <c r="D171" s="192" t="s">
        <v>123</v>
      </c>
      <c r="E171" s="193" t="s">
        <v>329</v>
      </c>
      <c r="F171" s="194" t="s">
        <v>330</v>
      </c>
      <c r="G171" s="195" t="s">
        <v>177</v>
      </c>
      <c r="H171" s="196">
        <v>10</v>
      </c>
      <c r="I171" s="197"/>
      <c r="J171" s="198">
        <f t="shared" si="20"/>
        <v>0</v>
      </c>
      <c r="K171" s="199"/>
      <c r="L171" s="36"/>
      <c r="M171" s="200" t="s">
        <v>1</v>
      </c>
      <c r="N171" s="201" t="s">
        <v>39</v>
      </c>
      <c r="O171" s="72"/>
      <c r="P171" s="202">
        <f t="shared" si="21"/>
        <v>0</v>
      </c>
      <c r="Q171" s="202">
        <v>0</v>
      </c>
      <c r="R171" s="202">
        <f t="shared" si="22"/>
        <v>0</v>
      </c>
      <c r="S171" s="202">
        <v>0</v>
      </c>
      <c r="T171" s="203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4" t="s">
        <v>178</v>
      </c>
      <c r="AT171" s="204" t="s">
        <v>123</v>
      </c>
      <c r="AU171" s="204" t="s">
        <v>128</v>
      </c>
      <c r="AY171" s="14" t="s">
        <v>119</v>
      </c>
      <c r="BE171" s="205">
        <f t="shared" si="24"/>
        <v>0</v>
      </c>
      <c r="BF171" s="205">
        <f t="shared" si="25"/>
        <v>0</v>
      </c>
      <c r="BG171" s="205">
        <f t="shared" si="26"/>
        <v>0</v>
      </c>
      <c r="BH171" s="205">
        <f t="shared" si="27"/>
        <v>0</v>
      </c>
      <c r="BI171" s="205">
        <f t="shared" si="28"/>
        <v>0</v>
      </c>
      <c r="BJ171" s="14" t="s">
        <v>128</v>
      </c>
      <c r="BK171" s="205">
        <f t="shared" si="29"/>
        <v>0</v>
      </c>
      <c r="BL171" s="14" t="s">
        <v>178</v>
      </c>
      <c r="BM171" s="204" t="s">
        <v>331</v>
      </c>
    </row>
    <row r="172" spans="1:65" s="2" customFormat="1" ht="16.5" customHeight="1">
      <c r="A172" s="31"/>
      <c r="B172" s="32"/>
      <c r="C172" s="206" t="s">
        <v>332</v>
      </c>
      <c r="D172" s="206" t="s">
        <v>149</v>
      </c>
      <c r="E172" s="207" t="s">
        <v>333</v>
      </c>
      <c r="F172" s="208" t="s">
        <v>334</v>
      </c>
      <c r="G172" s="209" t="s">
        <v>177</v>
      </c>
      <c r="H172" s="210">
        <v>10</v>
      </c>
      <c r="I172" s="211"/>
      <c r="J172" s="212">
        <f t="shared" si="20"/>
        <v>0</v>
      </c>
      <c r="K172" s="213"/>
      <c r="L172" s="214"/>
      <c r="M172" s="215" t="s">
        <v>1</v>
      </c>
      <c r="N172" s="216" t="s">
        <v>39</v>
      </c>
      <c r="O172" s="72"/>
      <c r="P172" s="202">
        <f t="shared" si="21"/>
        <v>0</v>
      </c>
      <c r="Q172" s="202">
        <v>3.0000000000000001E-5</v>
      </c>
      <c r="R172" s="202">
        <f t="shared" si="22"/>
        <v>3.0000000000000003E-4</v>
      </c>
      <c r="S172" s="202">
        <v>0</v>
      </c>
      <c r="T172" s="203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4" t="s">
        <v>196</v>
      </c>
      <c r="AT172" s="204" t="s">
        <v>149</v>
      </c>
      <c r="AU172" s="204" t="s">
        <v>128</v>
      </c>
      <c r="AY172" s="14" t="s">
        <v>119</v>
      </c>
      <c r="BE172" s="205">
        <f t="shared" si="24"/>
        <v>0</v>
      </c>
      <c r="BF172" s="205">
        <f t="shared" si="25"/>
        <v>0</v>
      </c>
      <c r="BG172" s="205">
        <f t="shared" si="26"/>
        <v>0</v>
      </c>
      <c r="BH172" s="205">
        <f t="shared" si="27"/>
        <v>0</v>
      </c>
      <c r="BI172" s="205">
        <f t="shared" si="28"/>
        <v>0</v>
      </c>
      <c r="BJ172" s="14" t="s">
        <v>128</v>
      </c>
      <c r="BK172" s="205">
        <f t="shared" si="29"/>
        <v>0</v>
      </c>
      <c r="BL172" s="14" t="s">
        <v>196</v>
      </c>
      <c r="BM172" s="204" t="s">
        <v>335</v>
      </c>
    </row>
    <row r="173" spans="1:65" s="2" customFormat="1" ht="24.2" customHeight="1">
      <c r="A173" s="31"/>
      <c r="B173" s="32"/>
      <c r="C173" s="206" t="s">
        <v>336</v>
      </c>
      <c r="D173" s="206" t="s">
        <v>149</v>
      </c>
      <c r="E173" s="207" t="s">
        <v>337</v>
      </c>
      <c r="F173" s="208" t="s">
        <v>338</v>
      </c>
      <c r="G173" s="209" t="s">
        <v>177</v>
      </c>
      <c r="H173" s="210">
        <v>10</v>
      </c>
      <c r="I173" s="211"/>
      <c r="J173" s="212">
        <f t="shared" si="20"/>
        <v>0</v>
      </c>
      <c r="K173" s="213"/>
      <c r="L173" s="214"/>
      <c r="M173" s="215" t="s">
        <v>1</v>
      </c>
      <c r="N173" s="216" t="s">
        <v>39</v>
      </c>
      <c r="O173" s="72"/>
      <c r="P173" s="202">
        <f t="shared" si="21"/>
        <v>0</v>
      </c>
      <c r="Q173" s="202">
        <v>8.0000000000000007E-5</v>
      </c>
      <c r="R173" s="202">
        <f t="shared" si="22"/>
        <v>8.0000000000000004E-4</v>
      </c>
      <c r="S173" s="202">
        <v>0</v>
      </c>
      <c r="T173" s="203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4" t="s">
        <v>196</v>
      </c>
      <c r="AT173" s="204" t="s">
        <v>149</v>
      </c>
      <c r="AU173" s="204" t="s">
        <v>128</v>
      </c>
      <c r="AY173" s="14" t="s">
        <v>119</v>
      </c>
      <c r="BE173" s="205">
        <f t="shared" si="24"/>
        <v>0</v>
      </c>
      <c r="BF173" s="205">
        <f t="shared" si="25"/>
        <v>0</v>
      </c>
      <c r="BG173" s="205">
        <f t="shared" si="26"/>
        <v>0</v>
      </c>
      <c r="BH173" s="205">
        <f t="shared" si="27"/>
        <v>0</v>
      </c>
      <c r="BI173" s="205">
        <f t="shared" si="28"/>
        <v>0</v>
      </c>
      <c r="BJ173" s="14" t="s">
        <v>128</v>
      </c>
      <c r="BK173" s="205">
        <f t="shared" si="29"/>
        <v>0</v>
      </c>
      <c r="BL173" s="14" t="s">
        <v>196</v>
      </c>
      <c r="BM173" s="204" t="s">
        <v>339</v>
      </c>
    </row>
    <row r="174" spans="1:65" s="2" customFormat="1" ht="16.5" customHeight="1">
      <c r="A174" s="31"/>
      <c r="B174" s="32"/>
      <c r="C174" s="192" t="s">
        <v>340</v>
      </c>
      <c r="D174" s="192" t="s">
        <v>123</v>
      </c>
      <c r="E174" s="193" t="s">
        <v>341</v>
      </c>
      <c r="F174" s="194" t="s">
        <v>342</v>
      </c>
      <c r="G174" s="195" t="s">
        <v>177</v>
      </c>
      <c r="H174" s="196">
        <v>4</v>
      </c>
      <c r="I174" s="197"/>
      <c r="J174" s="198">
        <f t="shared" si="20"/>
        <v>0</v>
      </c>
      <c r="K174" s="199"/>
      <c r="L174" s="36"/>
      <c r="M174" s="200" t="s">
        <v>1</v>
      </c>
      <c r="N174" s="201" t="s">
        <v>39</v>
      </c>
      <c r="O174" s="72"/>
      <c r="P174" s="202">
        <f t="shared" si="21"/>
        <v>0</v>
      </c>
      <c r="Q174" s="202">
        <v>0</v>
      </c>
      <c r="R174" s="202">
        <f t="shared" si="22"/>
        <v>0</v>
      </c>
      <c r="S174" s="202">
        <v>0</v>
      </c>
      <c r="T174" s="203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4" t="s">
        <v>178</v>
      </c>
      <c r="AT174" s="204" t="s">
        <v>123</v>
      </c>
      <c r="AU174" s="204" t="s">
        <v>128</v>
      </c>
      <c r="AY174" s="14" t="s">
        <v>119</v>
      </c>
      <c r="BE174" s="205">
        <f t="shared" si="24"/>
        <v>0</v>
      </c>
      <c r="BF174" s="205">
        <f t="shared" si="25"/>
        <v>0</v>
      </c>
      <c r="BG174" s="205">
        <f t="shared" si="26"/>
        <v>0</v>
      </c>
      <c r="BH174" s="205">
        <f t="shared" si="27"/>
        <v>0</v>
      </c>
      <c r="BI174" s="205">
        <f t="shared" si="28"/>
        <v>0</v>
      </c>
      <c r="BJ174" s="14" t="s">
        <v>128</v>
      </c>
      <c r="BK174" s="205">
        <f t="shared" si="29"/>
        <v>0</v>
      </c>
      <c r="BL174" s="14" t="s">
        <v>178</v>
      </c>
      <c r="BM174" s="204" t="s">
        <v>343</v>
      </c>
    </row>
    <row r="175" spans="1:65" s="2" customFormat="1" ht="16.5" customHeight="1">
      <c r="A175" s="31"/>
      <c r="B175" s="32"/>
      <c r="C175" s="206" t="s">
        <v>344</v>
      </c>
      <c r="D175" s="206" t="s">
        <v>149</v>
      </c>
      <c r="E175" s="207" t="s">
        <v>345</v>
      </c>
      <c r="F175" s="208" t="s">
        <v>346</v>
      </c>
      <c r="G175" s="209" t="s">
        <v>177</v>
      </c>
      <c r="H175" s="210">
        <v>4</v>
      </c>
      <c r="I175" s="211"/>
      <c r="J175" s="212">
        <f t="shared" si="20"/>
        <v>0</v>
      </c>
      <c r="K175" s="213"/>
      <c r="L175" s="214"/>
      <c r="M175" s="215" t="s">
        <v>1</v>
      </c>
      <c r="N175" s="216" t="s">
        <v>39</v>
      </c>
      <c r="O175" s="72"/>
      <c r="P175" s="202">
        <f t="shared" si="21"/>
        <v>0</v>
      </c>
      <c r="Q175" s="202">
        <v>3.8000000000000002E-4</v>
      </c>
      <c r="R175" s="202">
        <f t="shared" si="22"/>
        <v>1.5200000000000001E-3</v>
      </c>
      <c r="S175" s="202">
        <v>0</v>
      </c>
      <c r="T175" s="203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4" t="s">
        <v>196</v>
      </c>
      <c r="AT175" s="204" t="s">
        <v>149</v>
      </c>
      <c r="AU175" s="204" t="s">
        <v>128</v>
      </c>
      <c r="AY175" s="14" t="s">
        <v>119</v>
      </c>
      <c r="BE175" s="205">
        <f t="shared" si="24"/>
        <v>0</v>
      </c>
      <c r="BF175" s="205">
        <f t="shared" si="25"/>
        <v>0</v>
      </c>
      <c r="BG175" s="205">
        <f t="shared" si="26"/>
        <v>0</v>
      </c>
      <c r="BH175" s="205">
        <f t="shared" si="27"/>
        <v>0</v>
      </c>
      <c r="BI175" s="205">
        <f t="shared" si="28"/>
        <v>0</v>
      </c>
      <c r="BJ175" s="14" t="s">
        <v>128</v>
      </c>
      <c r="BK175" s="205">
        <f t="shared" si="29"/>
        <v>0</v>
      </c>
      <c r="BL175" s="14" t="s">
        <v>196</v>
      </c>
      <c r="BM175" s="204" t="s">
        <v>347</v>
      </c>
    </row>
    <row r="176" spans="1:65" s="2" customFormat="1" ht="21.75" customHeight="1">
      <c r="A176" s="31"/>
      <c r="B176" s="32"/>
      <c r="C176" s="192" t="s">
        <v>120</v>
      </c>
      <c r="D176" s="192" t="s">
        <v>123</v>
      </c>
      <c r="E176" s="193" t="s">
        <v>190</v>
      </c>
      <c r="F176" s="194" t="s">
        <v>191</v>
      </c>
      <c r="G176" s="195" t="s">
        <v>147</v>
      </c>
      <c r="H176" s="196">
        <v>20</v>
      </c>
      <c r="I176" s="197"/>
      <c r="J176" s="198">
        <f t="shared" si="20"/>
        <v>0</v>
      </c>
      <c r="K176" s="199"/>
      <c r="L176" s="36"/>
      <c r="M176" s="200" t="s">
        <v>1</v>
      </c>
      <c r="N176" s="201" t="s">
        <v>39</v>
      </c>
      <c r="O176" s="72"/>
      <c r="P176" s="202">
        <f t="shared" si="21"/>
        <v>0</v>
      </c>
      <c r="Q176" s="202">
        <v>0</v>
      </c>
      <c r="R176" s="202">
        <f t="shared" si="22"/>
        <v>0</v>
      </c>
      <c r="S176" s="202">
        <v>0</v>
      </c>
      <c r="T176" s="203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4" t="s">
        <v>178</v>
      </c>
      <c r="AT176" s="204" t="s">
        <v>123</v>
      </c>
      <c r="AU176" s="204" t="s">
        <v>128</v>
      </c>
      <c r="AY176" s="14" t="s">
        <v>119</v>
      </c>
      <c r="BE176" s="205">
        <f t="shared" si="24"/>
        <v>0</v>
      </c>
      <c r="BF176" s="205">
        <f t="shared" si="25"/>
        <v>0</v>
      </c>
      <c r="BG176" s="205">
        <f t="shared" si="26"/>
        <v>0</v>
      </c>
      <c r="BH176" s="205">
        <f t="shared" si="27"/>
        <v>0</v>
      </c>
      <c r="BI176" s="205">
        <f t="shared" si="28"/>
        <v>0</v>
      </c>
      <c r="BJ176" s="14" t="s">
        <v>128</v>
      </c>
      <c r="BK176" s="205">
        <f t="shared" si="29"/>
        <v>0</v>
      </c>
      <c r="BL176" s="14" t="s">
        <v>178</v>
      </c>
      <c r="BM176" s="204" t="s">
        <v>348</v>
      </c>
    </row>
    <row r="177" spans="1:65" s="2" customFormat="1" ht="16.5" customHeight="1">
      <c r="A177" s="31"/>
      <c r="B177" s="32"/>
      <c r="C177" s="206" t="s">
        <v>180</v>
      </c>
      <c r="D177" s="206" t="s">
        <v>149</v>
      </c>
      <c r="E177" s="207" t="s">
        <v>194</v>
      </c>
      <c r="F177" s="208" t="s">
        <v>195</v>
      </c>
      <c r="G177" s="209" t="s">
        <v>147</v>
      </c>
      <c r="H177" s="210">
        <v>20</v>
      </c>
      <c r="I177" s="211"/>
      <c r="J177" s="212">
        <f t="shared" si="20"/>
        <v>0</v>
      </c>
      <c r="K177" s="213"/>
      <c r="L177" s="214"/>
      <c r="M177" s="215" t="s">
        <v>1</v>
      </c>
      <c r="N177" s="216" t="s">
        <v>39</v>
      </c>
      <c r="O177" s="72"/>
      <c r="P177" s="202">
        <f t="shared" si="21"/>
        <v>0</v>
      </c>
      <c r="Q177" s="202">
        <v>1.3999999999999999E-4</v>
      </c>
      <c r="R177" s="202">
        <f t="shared" si="22"/>
        <v>2.7999999999999995E-3</v>
      </c>
      <c r="S177" s="202">
        <v>0</v>
      </c>
      <c r="T177" s="203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4" t="s">
        <v>196</v>
      </c>
      <c r="AT177" s="204" t="s">
        <v>149</v>
      </c>
      <c r="AU177" s="204" t="s">
        <v>128</v>
      </c>
      <c r="AY177" s="14" t="s">
        <v>119</v>
      </c>
      <c r="BE177" s="205">
        <f t="shared" si="24"/>
        <v>0</v>
      </c>
      <c r="BF177" s="205">
        <f t="shared" si="25"/>
        <v>0</v>
      </c>
      <c r="BG177" s="205">
        <f t="shared" si="26"/>
        <v>0</v>
      </c>
      <c r="BH177" s="205">
        <f t="shared" si="27"/>
        <v>0</v>
      </c>
      <c r="BI177" s="205">
        <f t="shared" si="28"/>
        <v>0</v>
      </c>
      <c r="BJ177" s="14" t="s">
        <v>128</v>
      </c>
      <c r="BK177" s="205">
        <f t="shared" si="29"/>
        <v>0</v>
      </c>
      <c r="BL177" s="14" t="s">
        <v>196</v>
      </c>
      <c r="BM177" s="204" t="s">
        <v>349</v>
      </c>
    </row>
    <row r="178" spans="1:65" s="2" customFormat="1" ht="21.75" customHeight="1">
      <c r="A178" s="31"/>
      <c r="B178" s="32"/>
      <c r="C178" s="192" t="s">
        <v>185</v>
      </c>
      <c r="D178" s="192" t="s">
        <v>123</v>
      </c>
      <c r="E178" s="193" t="s">
        <v>350</v>
      </c>
      <c r="F178" s="194" t="s">
        <v>351</v>
      </c>
      <c r="G178" s="195" t="s">
        <v>147</v>
      </c>
      <c r="H178" s="196">
        <v>20</v>
      </c>
      <c r="I178" s="197"/>
      <c r="J178" s="198">
        <f t="shared" si="20"/>
        <v>0</v>
      </c>
      <c r="K178" s="199"/>
      <c r="L178" s="36"/>
      <c r="M178" s="200" t="s">
        <v>1</v>
      </c>
      <c r="N178" s="201" t="s">
        <v>39</v>
      </c>
      <c r="O178" s="72"/>
      <c r="P178" s="202">
        <f t="shared" si="21"/>
        <v>0</v>
      </c>
      <c r="Q178" s="202">
        <v>0</v>
      </c>
      <c r="R178" s="202">
        <f t="shared" si="22"/>
        <v>0</v>
      </c>
      <c r="S178" s="202">
        <v>0</v>
      </c>
      <c r="T178" s="203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4" t="s">
        <v>178</v>
      </c>
      <c r="AT178" s="204" t="s">
        <v>123</v>
      </c>
      <c r="AU178" s="204" t="s">
        <v>128</v>
      </c>
      <c r="AY178" s="14" t="s">
        <v>119</v>
      </c>
      <c r="BE178" s="205">
        <f t="shared" si="24"/>
        <v>0</v>
      </c>
      <c r="BF178" s="205">
        <f t="shared" si="25"/>
        <v>0</v>
      </c>
      <c r="BG178" s="205">
        <f t="shared" si="26"/>
        <v>0</v>
      </c>
      <c r="BH178" s="205">
        <f t="shared" si="27"/>
        <v>0</v>
      </c>
      <c r="BI178" s="205">
        <f t="shared" si="28"/>
        <v>0</v>
      </c>
      <c r="BJ178" s="14" t="s">
        <v>128</v>
      </c>
      <c r="BK178" s="205">
        <f t="shared" si="29"/>
        <v>0</v>
      </c>
      <c r="BL178" s="14" t="s">
        <v>178</v>
      </c>
      <c r="BM178" s="204" t="s">
        <v>352</v>
      </c>
    </row>
    <row r="179" spans="1:65" s="2" customFormat="1" ht="16.5" customHeight="1">
      <c r="A179" s="31"/>
      <c r="B179" s="32"/>
      <c r="C179" s="206" t="s">
        <v>202</v>
      </c>
      <c r="D179" s="206" t="s">
        <v>149</v>
      </c>
      <c r="E179" s="207" t="s">
        <v>353</v>
      </c>
      <c r="F179" s="208" t="s">
        <v>354</v>
      </c>
      <c r="G179" s="209" t="s">
        <v>147</v>
      </c>
      <c r="H179" s="210">
        <v>20</v>
      </c>
      <c r="I179" s="211"/>
      <c r="J179" s="212">
        <f t="shared" si="20"/>
        <v>0</v>
      </c>
      <c r="K179" s="213"/>
      <c r="L179" s="214"/>
      <c r="M179" s="215" t="s">
        <v>1</v>
      </c>
      <c r="N179" s="216" t="s">
        <v>39</v>
      </c>
      <c r="O179" s="72"/>
      <c r="P179" s="202">
        <f t="shared" si="21"/>
        <v>0</v>
      </c>
      <c r="Q179" s="202">
        <v>1.9000000000000001E-4</v>
      </c>
      <c r="R179" s="202">
        <f t="shared" si="22"/>
        <v>3.8000000000000004E-3</v>
      </c>
      <c r="S179" s="202">
        <v>0</v>
      </c>
      <c r="T179" s="203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4" t="s">
        <v>196</v>
      </c>
      <c r="AT179" s="204" t="s">
        <v>149</v>
      </c>
      <c r="AU179" s="204" t="s">
        <v>128</v>
      </c>
      <c r="AY179" s="14" t="s">
        <v>119</v>
      </c>
      <c r="BE179" s="205">
        <f t="shared" si="24"/>
        <v>0</v>
      </c>
      <c r="BF179" s="205">
        <f t="shared" si="25"/>
        <v>0</v>
      </c>
      <c r="BG179" s="205">
        <f t="shared" si="26"/>
        <v>0</v>
      </c>
      <c r="BH179" s="205">
        <f t="shared" si="27"/>
        <v>0</v>
      </c>
      <c r="BI179" s="205">
        <f t="shared" si="28"/>
        <v>0</v>
      </c>
      <c r="BJ179" s="14" t="s">
        <v>128</v>
      </c>
      <c r="BK179" s="205">
        <f t="shared" si="29"/>
        <v>0</v>
      </c>
      <c r="BL179" s="14" t="s">
        <v>196</v>
      </c>
      <c r="BM179" s="204" t="s">
        <v>355</v>
      </c>
    </row>
    <row r="180" spans="1:65" s="2" customFormat="1" ht="37.9" customHeight="1">
      <c r="A180" s="31"/>
      <c r="B180" s="32"/>
      <c r="C180" s="192" t="s">
        <v>189</v>
      </c>
      <c r="D180" s="192" t="s">
        <v>123</v>
      </c>
      <c r="E180" s="193" t="s">
        <v>356</v>
      </c>
      <c r="F180" s="194" t="s">
        <v>357</v>
      </c>
      <c r="G180" s="195" t="s">
        <v>177</v>
      </c>
      <c r="H180" s="196">
        <v>5</v>
      </c>
      <c r="I180" s="197"/>
      <c r="J180" s="198">
        <f t="shared" si="20"/>
        <v>0</v>
      </c>
      <c r="K180" s="199"/>
      <c r="L180" s="36"/>
      <c r="M180" s="200" t="s">
        <v>1</v>
      </c>
      <c r="N180" s="201" t="s">
        <v>39</v>
      </c>
      <c r="O180" s="72"/>
      <c r="P180" s="202">
        <f t="shared" si="21"/>
        <v>0</v>
      </c>
      <c r="Q180" s="202">
        <v>0</v>
      </c>
      <c r="R180" s="202">
        <f t="shared" si="22"/>
        <v>0</v>
      </c>
      <c r="S180" s="202">
        <v>1E-4</v>
      </c>
      <c r="T180" s="203">
        <f t="shared" si="23"/>
        <v>5.0000000000000001E-4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4" t="s">
        <v>178</v>
      </c>
      <c r="AT180" s="204" t="s">
        <v>123</v>
      </c>
      <c r="AU180" s="204" t="s">
        <v>128</v>
      </c>
      <c r="AY180" s="14" t="s">
        <v>119</v>
      </c>
      <c r="BE180" s="205">
        <f t="shared" si="24"/>
        <v>0</v>
      </c>
      <c r="BF180" s="205">
        <f t="shared" si="25"/>
        <v>0</v>
      </c>
      <c r="BG180" s="205">
        <f t="shared" si="26"/>
        <v>0</v>
      </c>
      <c r="BH180" s="205">
        <f t="shared" si="27"/>
        <v>0</v>
      </c>
      <c r="BI180" s="205">
        <f t="shared" si="28"/>
        <v>0</v>
      </c>
      <c r="BJ180" s="14" t="s">
        <v>128</v>
      </c>
      <c r="BK180" s="205">
        <f t="shared" si="29"/>
        <v>0</v>
      </c>
      <c r="BL180" s="14" t="s">
        <v>178</v>
      </c>
      <c r="BM180" s="204" t="s">
        <v>358</v>
      </c>
    </row>
    <row r="181" spans="1:65" s="2" customFormat="1" ht="33" customHeight="1">
      <c r="A181" s="31"/>
      <c r="B181" s="32"/>
      <c r="C181" s="192" t="s">
        <v>198</v>
      </c>
      <c r="D181" s="192" t="s">
        <v>123</v>
      </c>
      <c r="E181" s="193" t="s">
        <v>359</v>
      </c>
      <c r="F181" s="194" t="s">
        <v>360</v>
      </c>
      <c r="G181" s="195" t="s">
        <v>177</v>
      </c>
      <c r="H181" s="196">
        <v>10</v>
      </c>
      <c r="I181" s="197"/>
      <c r="J181" s="198">
        <f t="shared" si="20"/>
        <v>0</v>
      </c>
      <c r="K181" s="199"/>
      <c r="L181" s="36"/>
      <c r="M181" s="200" t="s">
        <v>1</v>
      </c>
      <c r="N181" s="201" t="s">
        <v>39</v>
      </c>
      <c r="O181" s="72"/>
      <c r="P181" s="202">
        <f t="shared" si="21"/>
        <v>0</v>
      </c>
      <c r="Q181" s="202">
        <v>0</v>
      </c>
      <c r="R181" s="202">
        <f t="shared" si="22"/>
        <v>0</v>
      </c>
      <c r="S181" s="202">
        <v>2.1000000000000001E-4</v>
      </c>
      <c r="T181" s="203">
        <f t="shared" si="23"/>
        <v>2.1000000000000003E-3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4" t="s">
        <v>178</v>
      </c>
      <c r="AT181" s="204" t="s">
        <v>123</v>
      </c>
      <c r="AU181" s="204" t="s">
        <v>128</v>
      </c>
      <c r="AY181" s="14" t="s">
        <v>119</v>
      </c>
      <c r="BE181" s="205">
        <f t="shared" si="24"/>
        <v>0</v>
      </c>
      <c r="BF181" s="205">
        <f t="shared" si="25"/>
        <v>0</v>
      </c>
      <c r="BG181" s="205">
        <f t="shared" si="26"/>
        <v>0</v>
      </c>
      <c r="BH181" s="205">
        <f t="shared" si="27"/>
        <v>0</v>
      </c>
      <c r="BI181" s="205">
        <f t="shared" si="28"/>
        <v>0</v>
      </c>
      <c r="BJ181" s="14" t="s">
        <v>128</v>
      </c>
      <c r="BK181" s="205">
        <f t="shared" si="29"/>
        <v>0</v>
      </c>
      <c r="BL181" s="14" t="s">
        <v>178</v>
      </c>
      <c r="BM181" s="204" t="s">
        <v>361</v>
      </c>
    </row>
    <row r="182" spans="1:65" s="2" customFormat="1" ht="24.2" customHeight="1">
      <c r="A182" s="31"/>
      <c r="B182" s="32"/>
      <c r="C182" s="192" t="s">
        <v>193</v>
      </c>
      <c r="D182" s="192" t="s">
        <v>123</v>
      </c>
      <c r="E182" s="193" t="s">
        <v>362</v>
      </c>
      <c r="F182" s="194" t="s">
        <v>363</v>
      </c>
      <c r="G182" s="195" t="s">
        <v>177</v>
      </c>
      <c r="H182" s="196">
        <v>4</v>
      </c>
      <c r="I182" s="197"/>
      <c r="J182" s="198">
        <f t="shared" si="20"/>
        <v>0</v>
      </c>
      <c r="K182" s="199"/>
      <c r="L182" s="36"/>
      <c r="M182" s="200" t="s">
        <v>1</v>
      </c>
      <c r="N182" s="201" t="s">
        <v>39</v>
      </c>
      <c r="O182" s="72"/>
      <c r="P182" s="202">
        <f t="shared" si="21"/>
        <v>0</v>
      </c>
      <c r="Q182" s="202">
        <v>0</v>
      </c>
      <c r="R182" s="202">
        <f t="shared" si="22"/>
        <v>0</v>
      </c>
      <c r="S182" s="202">
        <v>2E-3</v>
      </c>
      <c r="T182" s="203">
        <f t="shared" si="23"/>
        <v>8.0000000000000002E-3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4" t="s">
        <v>178</v>
      </c>
      <c r="AT182" s="204" t="s">
        <v>123</v>
      </c>
      <c r="AU182" s="204" t="s">
        <v>128</v>
      </c>
      <c r="AY182" s="14" t="s">
        <v>119</v>
      </c>
      <c r="BE182" s="205">
        <f t="shared" si="24"/>
        <v>0</v>
      </c>
      <c r="BF182" s="205">
        <f t="shared" si="25"/>
        <v>0</v>
      </c>
      <c r="BG182" s="205">
        <f t="shared" si="26"/>
        <v>0</v>
      </c>
      <c r="BH182" s="205">
        <f t="shared" si="27"/>
        <v>0</v>
      </c>
      <c r="BI182" s="205">
        <f t="shared" si="28"/>
        <v>0</v>
      </c>
      <c r="BJ182" s="14" t="s">
        <v>128</v>
      </c>
      <c r="BK182" s="205">
        <f t="shared" si="29"/>
        <v>0</v>
      </c>
      <c r="BL182" s="14" t="s">
        <v>178</v>
      </c>
      <c r="BM182" s="204" t="s">
        <v>364</v>
      </c>
    </row>
    <row r="183" spans="1:65" s="2" customFormat="1" ht="33" customHeight="1">
      <c r="A183" s="31"/>
      <c r="B183" s="32"/>
      <c r="C183" s="192" t="s">
        <v>365</v>
      </c>
      <c r="D183" s="192" t="s">
        <v>123</v>
      </c>
      <c r="E183" s="193" t="s">
        <v>203</v>
      </c>
      <c r="F183" s="194" t="s">
        <v>204</v>
      </c>
      <c r="G183" s="195" t="s">
        <v>160</v>
      </c>
      <c r="H183" s="217"/>
      <c r="I183" s="197"/>
      <c r="J183" s="198">
        <f t="shared" si="20"/>
        <v>0</v>
      </c>
      <c r="K183" s="199"/>
      <c r="L183" s="36"/>
      <c r="M183" s="200" t="s">
        <v>1</v>
      </c>
      <c r="N183" s="201" t="s">
        <v>39</v>
      </c>
      <c r="O183" s="72"/>
      <c r="P183" s="202">
        <f t="shared" si="21"/>
        <v>0</v>
      </c>
      <c r="Q183" s="202">
        <v>0</v>
      </c>
      <c r="R183" s="202">
        <f t="shared" si="22"/>
        <v>0</v>
      </c>
      <c r="S183" s="202">
        <v>0</v>
      </c>
      <c r="T183" s="203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4" t="s">
        <v>178</v>
      </c>
      <c r="AT183" s="204" t="s">
        <v>123</v>
      </c>
      <c r="AU183" s="204" t="s">
        <v>128</v>
      </c>
      <c r="AY183" s="14" t="s">
        <v>119</v>
      </c>
      <c r="BE183" s="205">
        <f t="shared" si="24"/>
        <v>0</v>
      </c>
      <c r="BF183" s="205">
        <f t="shared" si="25"/>
        <v>0</v>
      </c>
      <c r="BG183" s="205">
        <f t="shared" si="26"/>
        <v>0</v>
      </c>
      <c r="BH183" s="205">
        <f t="shared" si="27"/>
        <v>0</v>
      </c>
      <c r="BI183" s="205">
        <f t="shared" si="28"/>
        <v>0</v>
      </c>
      <c r="BJ183" s="14" t="s">
        <v>128</v>
      </c>
      <c r="BK183" s="205">
        <f t="shared" si="29"/>
        <v>0</v>
      </c>
      <c r="BL183" s="14" t="s">
        <v>178</v>
      </c>
      <c r="BM183" s="204" t="s">
        <v>366</v>
      </c>
    </row>
    <row r="184" spans="1:65" s="12" customFormat="1" ht="25.9" customHeight="1">
      <c r="B184" s="176"/>
      <c r="C184" s="177"/>
      <c r="D184" s="178" t="s">
        <v>72</v>
      </c>
      <c r="E184" s="179" t="s">
        <v>367</v>
      </c>
      <c r="F184" s="179" t="s">
        <v>368</v>
      </c>
      <c r="G184" s="177"/>
      <c r="H184" s="177"/>
      <c r="I184" s="180"/>
      <c r="J184" s="181">
        <f>BK184</f>
        <v>0</v>
      </c>
      <c r="K184" s="177"/>
      <c r="L184" s="182"/>
      <c r="M184" s="183"/>
      <c r="N184" s="184"/>
      <c r="O184" s="184"/>
      <c r="P184" s="185">
        <f>P185</f>
        <v>0</v>
      </c>
      <c r="Q184" s="184"/>
      <c r="R184" s="185">
        <f>R185</f>
        <v>0</v>
      </c>
      <c r="S184" s="184"/>
      <c r="T184" s="186">
        <f>T185</f>
        <v>0</v>
      </c>
      <c r="AR184" s="187" t="s">
        <v>127</v>
      </c>
      <c r="AT184" s="188" t="s">
        <v>72</v>
      </c>
      <c r="AU184" s="188" t="s">
        <v>73</v>
      </c>
      <c r="AY184" s="187" t="s">
        <v>119</v>
      </c>
      <c r="BK184" s="189">
        <f>BK185</f>
        <v>0</v>
      </c>
    </row>
    <row r="185" spans="1:65" s="2" customFormat="1" ht="33" customHeight="1">
      <c r="A185" s="31"/>
      <c r="B185" s="32"/>
      <c r="C185" s="192" t="s">
        <v>157</v>
      </c>
      <c r="D185" s="192" t="s">
        <v>123</v>
      </c>
      <c r="E185" s="193" t="s">
        <v>369</v>
      </c>
      <c r="F185" s="194" t="s">
        <v>370</v>
      </c>
      <c r="G185" s="195" t="s">
        <v>371</v>
      </c>
      <c r="H185" s="196">
        <v>16</v>
      </c>
      <c r="I185" s="197"/>
      <c r="J185" s="198">
        <f>ROUND(I185*H185,2)</f>
        <v>0</v>
      </c>
      <c r="K185" s="199"/>
      <c r="L185" s="36"/>
      <c r="M185" s="218" t="s">
        <v>1</v>
      </c>
      <c r="N185" s="219" t="s">
        <v>39</v>
      </c>
      <c r="O185" s="220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4" t="s">
        <v>372</v>
      </c>
      <c r="AT185" s="204" t="s">
        <v>123</v>
      </c>
      <c r="AU185" s="204" t="s">
        <v>81</v>
      </c>
      <c r="AY185" s="14" t="s">
        <v>119</v>
      </c>
      <c r="BE185" s="205">
        <f>IF(N185="základná",J185,0)</f>
        <v>0</v>
      </c>
      <c r="BF185" s="205">
        <f>IF(N185="znížená",J185,0)</f>
        <v>0</v>
      </c>
      <c r="BG185" s="205">
        <f>IF(N185="zákl. prenesená",J185,0)</f>
        <v>0</v>
      </c>
      <c r="BH185" s="205">
        <f>IF(N185="zníž. prenesená",J185,0)</f>
        <v>0</v>
      </c>
      <c r="BI185" s="205">
        <f>IF(N185="nulová",J185,0)</f>
        <v>0</v>
      </c>
      <c r="BJ185" s="14" t="s">
        <v>128</v>
      </c>
      <c r="BK185" s="205">
        <f>ROUND(I185*H185,2)</f>
        <v>0</v>
      </c>
      <c r="BL185" s="14" t="s">
        <v>372</v>
      </c>
      <c r="BM185" s="204" t="s">
        <v>373</v>
      </c>
    </row>
    <row r="186" spans="1:65" s="2" customFormat="1" ht="6.95" customHeight="1">
      <c r="A186" s="31"/>
      <c r="B186" s="55"/>
      <c r="C186" s="56"/>
      <c r="D186" s="56"/>
      <c r="E186" s="56"/>
      <c r="F186" s="56"/>
      <c r="G186" s="56"/>
      <c r="H186" s="56"/>
      <c r="I186" s="56"/>
      <c r="J186" s="56"/>
      <c r="K186" s="56"/>
      <c r="L186" s="36"/>
      <c r="M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</row>
  </sheetData>
  <sheetProtection algorithmName="SHA-512" hashValue="SyRQQnqeYXp5IOd3iiyBxYPg8QSYwIOHHISiVA0tnXqIO6ZD2Kf7bw7XYffCcElMhMOUAKuB+8ghr4Zu2QCbDg==" saltValue="nYaUrbiaajFNuSrU0N34oDsC4ExwqCXQF/wVaTdpU2FKbC7kcDgw39p2eDVgMpemlU5NC7a8CgoajDkdzWbiAQ==" spinCount="100000" sheet="1" objects="1" scenarios="1" formatColumns="0" formatRows="0" autoFilter="0"/>
  <autoFilter ref="C127:K185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tabSelected="1" topLeftCell="A56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88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73</v>
      </c>
    </row>
    <row r="4" spans="1:46" s="1" customFormat="1" ht="24.95" customHeight="1">
      <c r="B4" s="17"/>
      <c r="D4" s="111" t="s">
        <v>89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7" t="str">
        <f>'Rekapitulácia stavby'!K6</f>
        <v>Výmena parketovej podlahy, osvetlenia a maľovanie v aule</v>
      </c>
      <c r="F7" s="268"/>
      <c r="G7" s="268"/>
      <c r="H7" s="268"/>
      <c r="L7" s="17"/>
    </row>
    <row r="8" spans="1:46" s="2" customFormat="1" ht="12" customHeight="1">
      <c r="A8" s="31"/>
      <c r="B8" s="36"/>
      <c r="C8" s="31"/>
      <c r="D8" s="113" t="s">
        <v>90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9" t="s">
        <v>374</v>
      </c>
      <c r="F9" s="270"/>
      <c r="G9" s="270"/>
      <c r="H9" s="27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>
        <f>'Rekapitulácia stavby'!AN8</f>
        <v>44558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22</v>
      </c>
      <c r="E14" s="31"/>
      <c r="F14" s="31"/>
      <c r="G14" s="31"/>
      <c r="H14" s="31"/>
      <c r="I14" s="113" t="s">
        <v>23</v>
      </c>
      <c r="J14" s="114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">
        <v>24</v>
      </c>
      <c r="F15" s="31"/>
      <c r="G15" s="31"/>
      <c r="H15" s="31"/>
      <c r="I15" s="113" t="s">
        <v>25</v>
      </c>
      <c r="J15" s="114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23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1" t="str">
        <f>'Rekapitulácia stavby'!E14</f>
        <v>Vyplň údaj</v>
      </c>
      <c r="F18" s="272"/>
      <c r="G18" s="272"/>
      <c r="H18" s="272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23</v>
      </c>
      <c r="J20" s="114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">
        <v>29</v>
      </c>
      <c r="F21" s="31"/>
      <c r="G21" s="31"/>
      <c r="H21" s="31"/>
      <c r="I21" s="113" t="s">
        <v>25</v>
      </c>
      <c r="J21" s="114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31</v>
      </c>
      <c r="E23" s="31"/>
      <c r="F23" s="31"/>
      <c r="G23" s="31"/>
      <c r="H23" s="31"/>
      <c r="I23" s="113" t="s">
        <v>23</v>
      </c>
      <c r="J23" s="114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">
        <v>29</v>
      </c>
      <c r="F24" s="31"/>
      <c r="G24" s="31"/>
      <c r="H24" s="31"/>
      <c r="I24" s="113" t="s">
        <v>25</v>
      </c>
      <c r="J24" s="114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3" t="s">
        <v>1</v>
      </c>
      <c r="F27" s="273"/>
      <c r="G27" s="273"/>
      <c r="H27" s="27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33</v>
      </c>
      <c r="E30" s="31"/>
      <c r="F30" s="31"/>
      <c r="G30" s="31"/>
      <c r="H30" s="31"/>
      <c r="I30" s="31"/>
      <c r="J30" s="121">
        <f>ROUND(J122,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35</v>
      </c>
      <c r="G32" s="31"/>
      <c r="H32" s="31"/>
      <c r="I32" s="122" t="s">
        <v>34</v>
      </c>
      <c r="J32" s="122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37</v>
      </c>
      <c r="E33" s="124" t="s">
        <v>38</v>
      </c>
      <c r="F33" s="125">
        <f>ROUND((SUM(BE122:BE147)),  2)</f>
        <v>0</v>
      </c>
      <c r="G33" s="126"/>
      <c r="H33" s="126"/>
      <c r="I33" s="127">
        <v>0.2</v>
      </c>
      <c r="J33" s="125">
        <f>ROUND(((SUM(BE122:BE147))*I33),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39</v>
      </c>
      <c r="F34" s="125">
        <f>ROUND((SUM(BF122:BF147)),  2)</f>
        <v>0</v>
      </c>
      <c r="G34" s="126"/>
      <c r="H34" s="126"/>
      <c r="I34" s="127">
        <v>0.2</v>
      </c>
      <c r="J34" s="125">
        <f>ROUND(((SUM(BF122:BF147))*I34),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40</v>
      </c>
      <c r="F35" s="128">
        <f>ROUND((SUM(BG122:BG147)),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41</v>
      </c>
      <c r="F36" s="128">
        <f>ROUND((SUM(BH122:BH147)),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42</v>
      </c>
      <c r="F37" s="125">
        <f>ROUND((SUM(BI122:BI147)),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92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4" t="str">
        <f>E7</f>
        <v>Výmena parketovej podlahy, osvetlenia a maľovanie v aule</v>
      </c>
      <c r="F85" s="275"/>
      <c r="G85" s="275"/>
      <c r="H85" s="275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90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5" t="str">
        <f>E9</f>
        <v>C - Podlaha</v>
      </c>
      <c r="F87" s="276"/>
      <c r="G87" s="276"/>
      <c r="H87" s="276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Košice - Barca</v>
      </c>
      <c r="G89" s="33"/>
      <c r="H89" s="33"/>
      <c r="I89" s="26" t="s">
        <v>21</v>
      </c>
      <c r="J89" s="67">
        <f>IF(J12="","",J12)</f>
        <v>44558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3"/>
      <c r="E91" s="33"/>
      <c r="F91" s="24" t="str">
        <f>E15</f>
        <v>Stredná odborná škola veterinárna Košice - Barca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93</v>
      </c>
      <c r="D94" s="149"/>
      <c r="E94" s="149"/>
      <c r="F94" s="149"/>
      <c r="G94" s="149"/>
      <c r="H94" s="149"/>
      <c r="I94" s="149"/>
      <c r="J94" s="150" t="s">
        <v>94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95</v>
      </c>
      <c r="D96" s="33"/>
      <c r="E96" s="33"/>
      <c r="F96" s="33"/>
      <c r="G96" s="33"/>
      <c r="H96" s="33"/>
      <c r="I96" s="33"/>
      <c r="J96" s="85">
        <f>J122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96</v>
      </c>
    </row>
    <row r="97" spans="1:31" s="9" customFormat="1" ht="24.95" customHeight="1">
      <c r="B97" s="152"/>
      <c r="C97" s="153"/>
      <c r="D97" s="154" t="s">
        <v>97</v>
      </c>
      <c r="E97" s="155"/>
      <c r="F97" s="155"/>
      <c r="G97" s="155"/>
      <c r="H97" s="155"/>
      <c r="I97" s="155"/>
      <c r="J97" s="156">
        <f>J123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207</v>
      </c>
      <c r="E98" s="161"/>
      <c r="F98" s="161"/>
      <c r="G98" s="161"/>
      <c r="H98" s="161"/>
      <c r="I98" s="161"/>
      <c r="J98" s="162">
        <f>J124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98</v>
      </c>
      <c r="E99" s="161"/>
      <c r="F99" s="161"/>
      <c r="G99" s="161"/>
      <c r="H99" s="161"/>
      <c r="I99" s="161"/>
      <c r="J99" s="162">
        <f>J128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99</v>
      </c>
      <c r="E100" s="161"/>
      <c r="F100" s="161"/>
      <c r="G100" s="161"/>
      <c r="H100" s="161"/>
      <c r="I100" s="161"/>
      <c r="J100" s="162">
        <f>J136</f>
        <v>0</v>
      </c>
      <c r="K100" s="159"/>
      <c r="L100" s="163"/>
    </row>
    <row r="101" spans="1:31" s="9" customFormat="1" ht="24.95" customHeight="1">
      <c r="B101" s="152"/>
      <c r="C101" s="153"/>
      <c r="D101" s="154" t="s">
        <v>100</v>
      </c>
      <c r="E101" s="155"/>
      <c r="F101" s="155"/>
      <c r="G101" s="155"/>
      <c r="H101" s="155"/>
      <c r="I101" s="155"/>
      <c r="J101" s="156">
        <f>J138</f>
        <v>0</v>
      </c>
      <c r="K101" s="153"/>
      <c r="L101" s="157"/>
    </row>
    <row r="102" spans="1:31" s="10" customFormat="1" ht="19.899999999999999" customHeight="1">
      <c r="B102" s="158"/>
      <c r="C102" s="159"/>
      <c r="D102" s="160" t="s">
        <v>375</v>
      </c>
      <c r="E102" s="161"/>
      <c r="F102" s="161"/>
      <c r="G102" s="161"/>
      <c r="H102" s="161"/>
      <c r="I102" s="161"/>
      <c r="J102" s="162">
        <f>J139</f>
        <v>0</v>
      </c>
      <c r="K102" s="159"/>
      <c r="L102" s="163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105</v>
      </c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15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74" t="str">
        <f>E7</f>
        <v>Výmena parketovej podlahy, osvetlenia a maľovanie v aule</v>
      </c>
      <c r="F112" s="275"/>
      <c r="G112" s="275"/>
      <c r="H112" s="275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90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45" t="str">
        <f>E9</f>
        <v>C - Podlaha</v>
      </c>
      <c r="F114" s="276"/>
      <c r="G114" s="276"/>
      <c r="H114" s="276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19</v>
      </c>
      <c r="D116" s="33"/>
      <c r="E116" s="33"/>
      <c r="F116" s="24" t="str">
        <f>F12</f>
        <v>Košice - Barca</v>
      </c>
      <c r="G116" s="33"/>
      <c r="H116" s="33"/>
      <c r="I116" s="26" t="s">
        <v>21</v>
      </c>
      <c r="J116" s="67">
        <f>IF(J12="","",J12)</f>
        <v>44558</v>
      </c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22</v>
      </c>
      <c r="D118" s="33"/>
      <c r="E118" s="33"/>
      <c r="F118" s="24" t="str">
        <f>E15</f>
        <v>Stredná odborná škola veterinárna Košice - Barca</v>
      </c>
      <c r="G118" s="33"/>
      <c r="H118" s="33"/>
      <c r="I118" s="26" t="s">
        <v>28</v>
      </c>
      <c r="J118" s="29" t="str">
        <f>E21</f>
        <v xml:space="preserve"> 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26</v>
      </c>
      <c r="D119" s="33"/>
      <c r="E119" s="33"/>
      <c r="F119" s="24" t="str">
        <f>IF(E18="","",E18)</f>
        <v>Vyplň údaj</v>
      </c>
      <c r="G119" s="33"/>
      <c r="H119" s="33"/>
      <c r="I119" s="26" t="s">
        <v>31</v>
      </c>
      <c r="J119" s="29" t="str">
        <f>E24</f>
        <v xml:space="preserve"> 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64"/>
      <c r="B121" s="165"/>
      <c r="C121" s="166" t="s">
        <v>106</v>
      </c>
      <c r="D121" s="167" t="s">
        <v>58</v>
      </c>
      <c r="E121" s="167" t="s">
        <v>54</v>
      </c>
      <c r="F121" s="167" t="s">
        <v>55</v>
      </c>
      <c r="G121" s="167" t="s">
        <v>107</v>
      </c>
      <c r="H121" s="167" t="s">
        <v>108</v>
      </c>
      <c r="I121" s="167" t="s">
        <v>109</v>
      </c>
      <c r="J121" s="168" t="s">
        <v>94</v>
      </c>
      <c r="K121" s="169" t="s">
        <v>110</v>
      </c>
      <c r="L121" s="170"/>
      <c r="M121" s="76" t="s">
        <v>1</v>
      </c>
      <c r="N121" s="77" t="s">
        <v>37</v>
      </c>
      <c r="O121" s="77" t="s">
        <v>111</v>
      </c>
      <c r="P121" s="77" t="s">
        <v>112</v>
      </c>
      <c r="Q121" s="77" t="s">
        <v>113</v>
      </c>
      <c r="R121" s="77" t="s">
        <v>114</v>
      </c>
      <c r="S121" s="77" t="s">
        <v>115</v>
      </c>
      <c r="T121" s="78" t="s">
        <v>116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5" s="2" customFormat="1" ht="22.9" customHeight="1">
      <c r="A122" s="31"/>
      <c r="B122" s="32"/>
      <c r="C122" s="83" t="s">
        <v>95</v>
      </c>
      <c r="D122" s="33"/>
      <c r="E122" s="33"/>
      <c r="F122" s="33"/>
      <c r="G122" s="33"/>
      <c r="H122" s="33"/>
      <c r="I122" s="33"/>
      <c r="J122" s="171">
        <f>BK122</f>
        <v>0</v>
      </c>
      <c r="K122" s="33"/>
      <c r="L122" s="36"/>
      <c r="M122" s="79"/>
      <c r="N122" s="172"/>
      <c r="O122" s="80"/>
      <c r="P122" s="173">
        <f>P123+P138</f>
        <v>0</v>
      </c>
      <c r="Q122" s="80"/>
      <c r="R122" s="173">
        <f>R123+R138</f>
        <v>6.1229550000000001</v>
      </c>
      <c r="S122" s="80"/>
      <c r="T122" s="174">
        <f>T123+T138</f>
        <v>2.8149999999999999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72</v>
      </c>
      <c r="AU122" s="14" t="s">
        <v>96</v>
      </c>
      <c r="BK122" s="175">
        <f>BK123+BK138</f>
        <v>0</v>
      </c>
    </row>
    <row r="123" spans="1:65" s="12" customFormat="1" ht="25.9" customHeight="1">
      <c r="B123" s="176"/>
      <c r="C123" s="177"/>
      <c r="D123" s="178" t="s">
        <v>72</v>
      </c>
      <c r="E123" s="179" t="s">
        <v>117</v>
      </c>
      <c r="F123" s="179" t="s">
        <v>118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P124+P128+P136</f>
        <v>0</v>
      </c>
      <c r="Q123" s="184"/>
      <c r="R123" s="185">
        <f>R124+R128+R136</f>
        <v>4.5779199999999998</v>
      </c>
      <c r="S123" s="184"/>
      <c r="T123" s="186">
        <f>T124+T128+T136</f>
        <v>0</v>
      </c>
      <c r="AR123" s="187" t="s">
        <v>81</v>
      </c>
      <c r="AT123" s="188" t="s">
        <v>72</v>
      </c>
      <c r="AU123" s="188" t="s">
        <v>73</v>
      </c>
      <c r="AY123" s="187" t="s">
        <v>119</v>
      </c>
      <c r="BK123" s="189">
        <f>BK124+BK128+BK136</f>
        <v>0</v>
      </c>
    </row>
    <row r="124" spans="1:65" s="12" customFormat="1" ht="22.9" customHeight="1">
      <c r="B124" s="176"/>
      <c r="C124" s="177"/>
      <c r="D124" s="178" t="s">
        <v>72</v>
      </c>
      <c r="E124" s="190" t="s">
        <v>164</v>
      </c>
      <c r="F124" s="190" t="s">
        <v>212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SUM(P125:P127)</f>
        <v>0</v>
      </c>
      <c r="Q124" s="184"/>
      <c r="R124" s="185">
        <f>SUM(R125:R127)</f>
        <v>4.5779199999999998</v>
      </c>
      <c r="S124" s="184"/>
      <c r="T124" s="186">
        <f>SUM(T125:T127)</f>
        <v>0</v>
      </c>
      <c r="AR124" s="187" t="s">
        <v>81</v>
      </c>
      <c r="AT124" s="188" t="s">
        <v>72</v>
      </c>
      <c r="AU124" s="188" t="s">
        <v>81</v>
      </c>
      <c r="AY124" s="187" t="s">
        <v>119</v>
      </c>
      <c r="BK124" s="189">
        <f>SUM(BK125:BK127)</f>
        <v>0</v>
      </c>
    </row>
    <row r="125" spans="1:65" s="2" customFormat="1" ht="24.2" customHeight="1">
      <c r="A125" s="31"/>
      <c r="B125" s="32"/>
      <c r="C125" s="192" t="s">
        <v>217</v>
      </c>
      <c r="D125" s="192" t="s">
        <v>123</v>
      </c>
      <c r="E125" s="193" t="s">
        <v>376</v>
      </c>
      <c r="F125" s="194" t="s">
        <v>377</v>
      </c>
      <c r="G125" s="195" t="s">
        <v>126</v>
      </c>
      <c r="H125" s="196">
        <v>184</v>
      </c>
      <c r="I125" s="197"/>
      <c r="J125" s="198">
        <f>ROUND(I125*H125,2)</f>
        <v>0</v>
      </c>
      <c r="K125" s="199"/>
      <c r="L125" s="36"/>
      <c r="M125" s="200" t="s">
        <v>1</v>
      </c>
      <c r="N125" s="201" t="s">
        <v>39</v>
      </c>
      <c r="O125" s="7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4" t="s">
        <v>127</v>
      </c>
      <c r="AT125" s="204" t="s">
        <v>123</v>
      </c>
      <c r="AU125" s="204" t="s">
        <v>128</v>
      </c>
      <c r="AY125" s="14" t="s">
        <v>119</v>
      </c>
      <c r="BE125" s="205">
        <f>IF(N125="základná",J125,0)</f>
        <v>0</v>
      </c>
      <c r="BF125" s="205">
        <f>IF(N125="znížená",J125,0)</f>
        <v>0</v>
      </c>
      <c r="BG125" s="205">
        <f>IF(N125="zákl. prenesená",J125,0)</f>
        <v>0</v>
      </c>
      <c r="BH125" s="205">
        <f>IF(N125="zníž. prenesená",J125,0)</f>
        <v>0</v>
      </c>
      <c r="BI125" s="205">
        <f>IF(N125="nulová",J125,0)</f>
        <v>0</v>
      </c>
      <c r="BJ125" s="14" t="s">
        <v>128</v>
      </c>
      <c r="BK125" s="205">
        <f>ROUND(I125*H125,2)</f>
        <v>0</v>
      </c>
      <c r="BL125" s="14" t="s">
        <v>127</v>
      </c>
      <c r="BM125" s="204" t="s">
        <v>378</v>
      </c>
    </row>
    <row r="126" spans="1:65" s="2" customFormat="1" ht="24.2" customHeight="1">
      <c r="A126" s="31"/>
      <c r="B126" s="32"/>
      <c r="C126" s="206" t="s">
        <v>221</v>
      </c>
      <c r="D126" s="206" t="s">
        <v>149</v>
      </c>
      <c r="E126" s="207" t="s">
        <v>379</v>
      </c>
      <c r="F126" s="208" t="s">
        <v>380</v>
      </c>
      <c r="G126" s="209" t="s">
        <v>289</v>
      </c>
      <c r="H126" s="210">
        <v>73.599999999999994</v>
      </c>
      <c r="I126" s="211"/>
      <c r="J126" s="212">
        <f>ROUND(I126*H126,2)</f>
        <v>0</v>
      </c>
      <c r="K126" s="213"/>
      <c r="L126" s="214"/>
      <c r="M126" s="215" t="s">
        <v>1</v>
      </c>
      <c r="N126" s="216" t="s">
        <v>39</v>
      </c>
      <c r="O126" s="72"/>
      <c r="P126" s="202">
        <f>O126*H126</f>
        <v>0</v>
      </c>
      <c r="Q126" s="202">
        <v>1E-3</v>
      </c>
      <c r="R126" s="202">
        <f>Q126*H126</f>
        <v>7.3599999999999999E-2</v>
      </c>
      <c r="S126" s="202">
        <v>0</v>
      </c>
      <c r="T126" s="203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4" t="s">
        <v>122</v>
      </c>
      <c r="AT126" s="204" t="s">
        <v>149</v>
      </c>
      <c r="AU126" s="204" t="s">
        <v>128</v>
      </c>
      <c r="AY126" s="14" t="s">
        <v>119</v>
      </c>
      <c r="BE126" s="205">
        <f>IF(N126="základná",J126,0)</f>
        <v>0</v>
      </c>
      <c r="BF126" s="205">
        <f>IF(N126="znížená",J126,0)</f>
        <v>0</v>
      </c>
      <c r="BG126" s="205">
        <f>IF(N126="zákl. prenesená",J126,0)</f>
        <v>0</v>
      </c>
      <c r="BH126" s="205">
        <f>IF(N126="zníž. prenesená",J126,0)</f>
        <v>0</v>
      </c>
      <c r="BI126" s="205">
        <f>IF(N126="nulová",J126,0)</f>
        <v>0</v>
      </c>
      <c r="BJ126" s="14" t="s">
        <v>128</v>
      </c>
      <c r="BK126" s="205">
        <f>ROUND(I126*H126,2)</f>
        <v>0</v>
      </c>
      <c r="BL126" s="14" t="s">
        <v>127</v>
      </c>
      <c r="BM126" s="204" t="s">
        <v>381</v>
      </c>
    </row>
    <row r="127" spans="1:65" s="2" customFormat="1" ht="24.2" customHeight="1">
      <c r="A127" s="31"/>
      <c r="B127" s="32"/>
      <c r="C127" s="192" t="s">
        <v>7</v>
      </c>
      <c r="D127" s="192" t="s">
        <v>123</v>
      </c>
      <c r="E127" s="193" t="s">
        <v>382</v>
      </c>
      <c r="F127" s="194" t="s">
        <v>383</v>
      </c>
      <c r="G127" s="195" t="s">
        <v>126</v>
      </c>
      <c r="H127" s="196">
        <v>184</v>
      </c>
      <c r="I127" s="197"/>
      <c r="J127" s="198">
        <f>ROUND(I127*H127,2)</f>
        <v>0</v>
      </c>
      <c r="K127" s="199"/>
      <c r="L127" s="36"/>
      <c r="M127" s="200" t="s">
        <v>1</v>
      </c>
      <c r="N127" s="201" t="s">
        <v>39</v>
      </c>
      <c r="O127" s="72"/>
      <c r="P127" s="202">
        <f>O127*H127</f>
        <v>0</v>
      </c>
      <c r="Q127" s="202">
        <v>2.4479999999999998E-2</v>
      </c>
      <c r="R127" s="202">
        <f>Q127*H127</f>
        <v>4.5043199999999999</v>
      </c>
      <c r="S127" s="202">
        <v>0</v>
      </c>
      <c r="T127" s="203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4" t="s">
        <v>127</v>
      </c>
      <c r="AT127" s="204" t="s">
        <v>123</v>
      </c>
      <c r="AU127" s="204" t="s">
        <v>128</v>
      </c>
      <c r="AY127" s="14" t="s">
        <v>119</v>
      </c>
      <c r="BE127" s="205">
        <f>IF(N127="základná",J127,0)</f>
        <v>0</v>
      </c>
      <c r="BF127" s="205">
        <f>IF(N127="znížená",J127,0)</f>
        <v>0</v>
      </c>
      <c r="BG127" s="205">
        <f>IF(N127="zákl. prenesená",J127,0)</f>
        <v>0</v>
      </c>
      <c r="BH127" s="205">
        <f>IF(N127="zníž. prenesená",J127,0)</f>
        <v>0</v>
      </c>
      <c r="BI127" s="205">
        <f>IF(N127="nulová",J127,0)</f>
        <v>0</v>
      </c>
      <c r="BJ127" s="14" t="s">
        <v>128</v>
      </c>
      <c r="BK127" s="205">
        <f>ROUND(I127*H127,2)</f>
        <v>0</v>
      </c>
      <c r="BL127" s="14" t="s">
        <v>127</v>
      </c>
      <c r="BM127" s="204" t="s">
        <v>384</v>
      </c>
    </row>
    <row r="128" spans="1:65" s="12" customFormat="1" ht="22.9" customHeight="1">
      <c r="B128" s="176"/>
      <c r="C128" s="177"/>
      <c r="D128" s="178" t="s">
        <v>72</v>
      </c>
      <c r="E128" s="190" t="s">
        <v>120</v>
      </c>
      <c r="F128" s="190" t="s">
        <v>121</v>
      </c>
      <c r="G128" s="177"/>
      <c r="H128" s="177"/>
      <c r="I128" s="180"/>
      <c r="J128" s="191">
        <f>BK128</f>
        <v>0</v>
      </c>
      <c r="K128" s="177"/>
      <c r="L128" s="182"/>
      <c r="M128" s="183"/>
      <c r="N128" s="184"/>
      <c r="O128" s="184"/>
      <c r="P128" s="185">
        <f>SUM(P129:P135)</f>
        <v>0</v>
      </c>
      <c r="Q128" s="184"/>
      <c r="R128" s="185">
        <f>SUM(R129:R135)</f>
        <v>0</v>
      </c>
      <c r="S128" s="184"/>
      <c r="T128" s="186">
        <f>SUM(T129:T135)</f>
        <v>0</v>
      </c>
      <c r="AR128" s="187" t="s">
        <v>81</v>
      </c>
      <c r="AT128" s="188" t="s">
        <v>72</v>
      </c>
      <c r="AU128" s="188" t="s">
        <v>81</v>
      </c>
      <c r="AY128" s="187" t="s">
        <v>119</v>
      </c>
      <c r="BK128" s="189">
        <f>SUM(BK129:BK135)</f>
        <v>0</v>
      </c>
    </row>
    <row r="129" spans="1:65" s="2" customFormat="1" ht="21.75" customHeight="1">
      <c r="A129" s="31"/>
      <c r="B129" s="32"/>
      <c r="C129" s="192" t="s">
        <v>81</v>
      </c>
      <c r="D129" s="192" t="s">
        <v>123</v>
      </c>
      <c r="E129" s="193" t="s">
        <v>222</v>
      </c>
      <c r="F129" s="194" t="s">
        <v>223</v>
      </c>
      <c r="G129" s="195" t="s">
        <v>135</v>
      </c>
      <c r="H129" s="196">
        <v>2.8149999999999999</v>
      </c>
      <c r="I129" s="197"/>
      <c r="J129" s="198">
        <f t="shared" ref="J129:J135" si="0">ROUND(I129*H129,2)</f>
        <v>0</v>
      </c>
      <c r="K129" s="199"/>
      <c r="L129" s="36"/>
      <c r="M129" s="200" t="s">
        <v>1</v>
      </c>
      <c r="N129" s="201" t="s">
        <v>39</v>
      </c>
      <c r="O129" s="72"/>
      <c r="P129" s="202">
        <f t="shared" ref="P129:P135" si="1">O129*H129</f>
        <v>0</v>
      </c>
      <c r="Q129" s="202">
        <v>0</v>
      </c>
      <c r="R129" s="202">
        <f t="shared" ref="R129:R135" si="2">Q129*H129</f>
        <v>0</v>
      </c>
      <c r="S129" s="202">
        <v>0</v>
      </c>
      <c r="T129" s="203">
        <f t="shared" ref="T129:T135" si="3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4" t="s">
        <v>127</v>
      </c>
      <c r="AT129" s="204" t="s">
        <v>123</v>
      </c>
      <c r="AU129" s="204" t="s">
        <v>128</v>
      </c>
      <c r="AY129" s="14" t="s">
        <v>119</v>
      </c>
      <c r="BE129" s="205">
        <f t="shared" ref="BE129:BE135" si="4">IF(N129="základná",J129,0)</f>
        <v>0</v>
      </c>
      <c r="BF129" s="205">
        <f t="shared" ref="BF129:BF135" si="5">IF(N129="znížená",J129,0)</f>
        <v>0</v>
      </c>
      <c r="BG129" s="205">
        <f t="shared" ref="BG129:BG135" si="6">IF(N129="zákl. prenesená",J129,0)</f>
        <v>0</v>
      </c>
      <c r="BH129" s="205">
        <f t="shared" ref="BH129:BH135" si="7">IF(N129="zníž. prenesená",J129,0)</f>
        <v>0</v>
      </c>
      <c r="BI129" s="205">
        <f t="shared" ref="BI129:BI135" si="8">IF(N129="nulová",J129,0)</f>
        <v>0</v>
      </c>
      <c r="BJ129" s="14" t="s">
        <v>128</v>
      </c>
      <c r="BK129" s="205">
        <f t="shared" ref="BK129:BK135" si="9">ROUND(I129*H129,2)</f>
        <v>0</v>
      </c>
      <c r="BL129" s="14" t="s">
        <v>127</v>
      </c>
      <c r="BM129" s="204" t="s">
        <v>385</v>
      </c>
    </row>
    <row r="130" spans="1:65" s="2" customFormat="1" ht="21.75" customHeight="1">
      <c r="A130" s="31"/>
      <c r="B130" s="32"/>
      <c r="C130" s="192" t="s">
        <v>128</v>
      </c>
      <c r="D130" s="192" t="s">
        <v>123</v>
      </c>
      <c r="E130" s="193" t="s">
        <v>226</v>
      </c>
      <c r="F130" s="194" t="s">
        <v>227</v>
      </c>
      <c r="G130" s="195" t="s">
        <v>135</v>
      </c>
      <c r="H130" s="196">
        <v>2.8149999999999999</v>
      </c>
      <c r="I130" s="197"/>
      <c r="J130" s="198">
        <f t="shared" si="0"/>
        <v>0</v>
      </c>
      <c r="K130" s="199"/>
      <c r="L130" s="36"/>
      <c r="M130" s="200" t="s">
        <v>1</v>
      </c>
      <c r="N130" s="201" t="s">
        <v>39</v>
      </c>
      <c r="O130" s="7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4" t="s">
        <v>127</v>
      </c>
      <c r="AT130" s="204" t="s">
        <v>123</v>
      </c>
      <c r="AU130" s="204" t="s">
        <v>128</v>
      </c>
      <c r="AY130" s="14" t="s">
        <v>119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4" t="s">
        <v>128</v>
      </c>
      <c r="BK130" s="205">
        <f t="shared" si="9"/>
        <v>0</v>
      </c>
      <c r="BL130" s="14" t="s">
        <v>127</v>
      </c>
      <c r="BM130" s="204" t="s">
        <v>386</v>
      </c>
    </row>
    <row r="131" spans="1:65" s="2" customFormat="1" ht="24.2" customHeight="1">
      <c r="A131" s="31"/>
      <c r="B131" s="32"/>
      <c r="C131" s="192" t="s">
        <v>144</v>
      </c>
      <c r="D131" s="192" t="s">
        <v>123</v>
      </c>
      <c r="E131" s="193" t="s">
        <v>230</v>
      </c>
      <c r="F131" s="194" t="s">
        <v>231</v>
      </c>
      <c r="G131" s="195" t="s">
        <v>135</v>
      </c>
      <c r="H131" s="196">
        <v>25.335000000000001</v>
      </c>
      <c r="I131" s="197"/>
      <c r="J131" s="198">
        <f t="shared" si="0"/>
        <v>0</v>
      </c>
      <c r="K131" s="199"/>
      <c r="L131" s="36"/>
      <c r="M131" s="200" t="s">
        <v>1</v>
      </c>
      <c r="N131" s="201" t="s">
        <v>39</v>
      </c>
      <c r="O131" s="72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127</v>
      </c>
      <c r="AT131" s="204" t="s">
        <v>123</v>
      </c>
      <c r="AU131" s="204" t="s">
        <v>128</v>
      </c>
      <c r="AY131" s="14" t="s">
        <v>119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4" t="s">
        <v>128</v>
      </c>
      <c r="BK131" s="205">
        <f t="shared" si="9"/>
        <v>0</v>
      </c>
      <c r="BL131" s="14" t="s">
        <v>127</v>
      </c>
      <c r="BM131" s="204" t="s">
        <v>387</v>
      </c>
    </row>
    <row r="132" spans="1:65" s="2" customFormat="1" ht="24.2" customHeight="1">
      <c r="A132" s="31"/>
      <c r="B132" s="32"/>
      <c r="C132" s="192" t="s">
        <v>127</v>
      </c>
      <c r="D132" s="192" t="s">
        <v>123</v>
      </c>
      <c r="E132" s="193" t="s">
        <v>234</v>
      </c>
      <c r="F132" s="194" t="s">
        <v>235</v>
      </c>
      <c r="G132" s="195" t="s">
        <v>135</v>
      </c>
      <c r="H132" s="196">
        <v>2.8149999999999999</v>
      </c>
      <c r="I132" s="197"/>
      <c r="J132" s="198">
        <f t="shared" si="0"/>
        <v>0</v>
      </c>
      <c r="K132" s="199"/>
      <c r="L132" s="36"/>
      <c r="M132" s="200" t="s">
        <v>1</v>
      </c>
      <c r="N132" s="201" t="s">
        <v>39</v>
      </c>
      <c r="O132" s="72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127</v>
      </c>
      <c r="AT132" s="204" t="s">
        <v>123</v>
      </c>
      <c r="AU132" s="204" t="s">
        <v>128</v>
      </c>
      <c r="AY132" s="14" t="s">
        <v>119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4" t="s">
        <v>128</v>
      </c>
      <c r="BK132" s="205">
        <f t="shared" si="9"/>
        <v>0</v>
      </c>
      <c r="BL132" s="14" t="s">
        <v>127</v>
      </c>
      <c r="BM132" s="204" t="s">
        <v>388</v>
      </c>
    </row>
    <row r="133" spans="1:65" s="2" customFormat="1" ht="24.2" customHeight="1">
      <c r="A133" s="31"/>
      <c r="B133" s="32"/>
      <c r="C133" s="192" t="s">
        <v>157</v>
      </c>
      <c r="D133" s="192" t="s">
        <v>123</v>
      </c>
      <c r="E133" s="193" t="s">
        <v>238</v>
      </c>
      <c r="F133" s="194" t="s">
        <v>239</v>
      </c>
      <c r="G133" s="195" t="s">
        <v>135</v>
      </c>
      <c r="H133" s="196">
        <v>14.074999999999999</v>
      </c>
      <c r="I133" s="197"/>
      <c r="J133" s="198">
        <f t="shared" si="0"/>
        <v>0</v>
      </c>
      <c r="K133" s="199"/>
      <c r="L133" s="36"/>
      <c r="M133" s="200" t="s">
        <v>1</v>
      </c>
      <c r="N133" s="201" t="s">
        <v>39</v>
      </c>
      <c r="O133" s="72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127</v>
      </c>
      <c r="AT133" s="204" t="s">
        <v>123</v>
      </c>
      <c r="AU133" s="204" t="s">
        <v>128</v>
      </c>
      <c r="AY133" s="14" t="s">
        <v>119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4" t="s">
        <v>128</v>
      </c>
      <c r="BK133" s="205">
        <f t="shared" si="9"/>
        <v>0</v>
      </c>
      <c r="BL133" s="14" t="s">
        <v>127</v>
      </c>
      <c r="BM133" s="204" t="s">
        <v>389</v>
      </c>
    </row>
    <row r="134" spans="1:65" s="2" customFormat="1" ht="24.2" customHeight="1">
      <c r="A134" s="31"/>
      <c r="B134" s="32"/>
      <c r="C134" s="192" t="s">
        <v>164</v>
      </c>
      <c r="D134" s="192" t="s">
        <v>123</v>
      </c>
      <c r="E134" s="193" t="s">
        <v>246</v>
      </c>
      <c r="F134" s="194" t="s">
        <v>247</v>
      </c>
      <c r="G134" s="195" t="s">
        <v>135</v>
      </c>
      <c r="H134" s="196">
        <v>2.8149999999999999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39</v>
      </c>
      <c r="O134" s="72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127</v>
      </c>
      <c r="AT134" s="204" t="s">
        <v>123</v>
      </c>
      <c r="AU134" s="204" t="s">
        <v>128</v>
      </c>
      <c r="AY134" s="14" t="s">
        <v>119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128</v>
      </c>
      <c r="BK134" s="205">
        <f t="shared" si="9"/>
        <v>0</v>
      </c>
      <c r="BL134" s="14" t="s">
        <v>127</v>
      </c>
      <c r="BM134" s="204" t="s">
        <v>390</v>
      </c>
    </row>
    <row r="135" spans="1:65" s="2" customFormat="1" ht="16.5" customHeight="1">
      <c r="A135" s="31"/>
      <c r="B135" s="32"/>
      <c r="C135" s="192" t="s">
        <v>168</v>
      </c>
      <c r="D135" s="192" t="s">
        <v>123</v>
      </c>
      <c r="E135" s="193" t="s">
        <v>250</v>
      </c>
      <c r="F135" s="194" t="s">
        <v>251</v>
      </c>
      <c r="G135" s="195" t="s">
        <v>177</v>
      </c>
      <c r="H135" s="196">
        <v>1</v>
      </c>
      <c r="I135" s="197"/>
      <c r="J135" s="198">
        <f t="shared" si="0"/>
        <v>0</v>
      </c>
      <c r="K135" s="199"/>
      <c r="L135" s="36"/>
      <c r="M135" s="200" t="s">
        <v>1</v>
      </c>
      <c r="N135" s="201" t="s">
        <v>39</v>
      </c>
      <c r="O135" s="72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127</v>
      </c>
      <c r="AT135" s="204" t="s">
        <v>123</v>
      </c>
      <c r="AU135" s="204" t="s">
        <v>128</v>
      </c>
      <c r="AY135" s="14" t="s">
        <v>119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128</v>
      </c>
      <c r="BK135" s="205">
        <f t="shared" si="9"/>
        <v>0</v>
      </c>
      <c r="BL135" s="14" t="s">
        <v>127</v>
      </c>
      <c r="BM135" s="204" t="s">
        <v>391</v>
      </c>
    </row>
    <row r="136" spans="1:65" s="12" customFormat="1" ht="22.9" customHeight="1">
      <c r="B136" s="176"/>
      <c r="C136" s="177"/>
      <c r="D136" s="178" t="s">
        <v>72</v>
      </c>
      <c r="E136" s="190" t="s">
        <v>130</v>
      </c>
      <c r="F136" s="190" t="s">
        <v>131</v>
      </c>
      <c r="G136" s="177"/>
      <c r="H136" s="177"/>
      <c r="I136" s="180"/>
      <c r="J136" s="191">
        <f>BK136</f>
        <v>0</v>
      </c>
      <c r="K136" s="177"/>
      <c r="L136" s="182"/>
      <c r="M136" s="183"/>
      <c r="N136" s="184"/>
      <c r="O136" s="184"/>
      <c r="P136" s="185">
        <f>P137</f>
        <v>0</v>
      </c>
      <c r="Q136" s="184"/>
      <c r="R136" s="185">
        <f>R137</f>
        <v>0</v>
      </c>
      <c r="S136" s="184"/>
      <c r="T136" s="186">
        <f>T137</f>
        <v>0</v>
      </c>
      <c r="AR136" s="187" t="s">
        <v>81</v>
      </c>
      <c r="AT136" s="188" t="s">
        <v>72</v>
      </c>
      <c r="AU136" s="188" t="s">
        <v>81</v>
      </c>
      <c r="AY136" s="187" t="s">
        <v>119</v>
      </c>
      <c r="BK136" s="189">
        <f>BK137</f>
        <v>0</v>
      </c>
    </row>
    <row r="137" spans="1:65" s="2" customFormat="1" ht="24.2" customHeight="1">
      <c r="A137" s="31"/>
      <c r="B137" s="32"/>
      <c r="C137" s="192" t="s">
        <v>122</v>
      </c>
      <c r="D137" s="192" t="s">
        <v>123</v>
      </c>
      <c r="E137" s="193" t="s">
        <v>133</v>
      </c>
      <c r="F137" s="194" t="s">
        <v>134</v>
      </c>
      <c r="G137" s="195" t="s">
        <v>135</v>
      </c>
      <c r="H137" s="196">
        <v>4.5780000000000003</v>
      </c>
      <c r="I137" s="197"/>
      <c r="J137" s="198">
        <f>ROUND(I137*H137,2)</f>
        <v>0</v>
      </c>
      <c r="K137" s="199"/>
      <c r="L137" s="36"/>
      <c r="M137" s="200" t="s">
        <v>1</v>
      </c>
      <c r="N137" s="201" t="s">
        <v>39</v>
      </c>
      <c r="O137" s="7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127</v>
      </c>
      <c r="AT137" s="204" t="s">
        <v>123</v>
      </c>
      <c r="AU137" s="204" t="s">
        <v>128</v>
      </c>
      <c r="AY137" s="14" t="s">
        <v>119</v>
      </c>
      <c r="BE137" s="205">
        <f>IF(N137="základná",J137,0)</f>
        <v>0</v>
      </c>
      <c r="BF137" s="205">
        <f>IF(N137="znížená",J137,0)</f>
        <v>0</v>
      </c>
      <c r="BG137" s="205">
        <f>IF(N137="zákl. prenesená",J137,0)</f>
        <v>0</v>
      </c>
      <c r="BH137" s="205">
        <f>IF(N137="zníž. prenesená",J137,0)</f>
        <v>0</v>
      </c>
      <c r="BI137" s="205">
        <f>IF(N137="nulová",J137,0)</f>
        <v>0</v>
      </c>
      <c r="BJ137" s="14" t="s">
        <v>128</v>
      </c>
      <c r="BK137" s="205">
        <f>ROUND(I137*H137,2)</f>
        <v>0</v>
      </c>
      <c r="BL137" s="14" t="s">
        <v>127</v>
      </c>
      <c r="BM137" s="204" t="s">
        <v>392</v>
      </c>
    </row>
    <row r="138" spans="1:65" s="12" customFormat="1" ht="25.9" customHeight="1">
      <c r="B138" s="176"/>
      <c r="C138" s="177"/>
      <c r="D138" s="178" t="s">
        <v>72</v>
      </c>
      <c r="E138" s="179" t="s">
        <v>137</v>
      </c>
      <c r="F138" s="179" t="s">
        <v>138</v>
      </c>
      <c r="G138" s="177"/>
      <c r="H138" s="177"/>
      <c r="I138" s="180"/>
      <c r="J138" s="181">
        <f>BK138</f>
        <v>0</v>
      </c>
      <c r="K138" s="177"/>
      <c r="L138" s="182"/>
      <c r="M138" s="183"/>
      <c r="N138" s="184"/>
      <c r="O138" s="184"/>
      <c r="P138" s="185">
        <f>P139</f>
        <v>0</v>
      </c>
      <c r="Q138" s="184"/>
      <c r="R138" s="185">
        <f>R139</f>
        <v>1.5450350000000002</v>
      </c>
      <c r="S138" s="184"/>
      <c r="T138" s="186">
        <f>T139</f>
        <v>2.8149999999999999</v>
      </c>
      <c r="AR138" s="187" t="s">
        <v>128</v>
      </c>
      <c r="AT138" s="188" t="s">
        <v>72</v>
      </c>
      <c r="AU138" s="188" t="s">
        <v>73</v>
      </c>
      <c r="AY138" s="187" t="s">
        <v>119</v>
      </c>
      <c r="BK138" s="189">
        <f>BK139</f>
        <v>0</v>
      </c>
    </row>
    <row r="139" spans="1:65" s="12" customFormat="1" ht="22.9" customHeight="1">
      <c r="B139" s="176"/>
      <c r="C139" s="177"/>
      <c r="D139" s="178" t="s">
        <v>72</v>
      </c>
      <c r="E139" s="190" t="s">
        <v>393</v>
      </c>
      <c r="F139" s="190" t="s">
        <v>394</v>
      </c>
      <c r="G139" s="177"/>
      <c r="H139" s="177"/>
      <c r="I139" s="180"/>
      <c r="J139" s="191">
        <f>BK139</f>
        <v>0</v>
      </c>
      <c r="K139" s="177"/>
      <c r="L139" s="182"/>
      <c r="M139" s="183"/>
      <c r="N139" s="184"/>
      <c r="O139" s="184"/>
      <c r="P139" s="185">
        <f>SUM(P140:P147)</f>
        <v>0</v>
      </c>
      <c r="Q139" s="184"/>
      <c r="R139" s="185">
        <f>SUM(R140:R147)</f>
        <v>1.5450350000000002</v>
      </c>
      <c r="S139" s="184"/>
      <c r="T139" s="186">
        <f>SUM(T140:T147)</f>
        <v>2.8149999999999999</v>
      </c>
      <c r="AR139" s="187" t="s">
        <v>128</v>
      </c>
      <c r="AT139" s="188" t="s">
        <v>72</v>
      </c>
      <c r="AU139" s="188" t="s">
        <v>81</v>
      </c>
      <c r="AY139" s="187" t="s">
        <v>119</v>
      </c>
      <c r="BK139" s="189">
        <f>SUM(BK140:BK147)</f>
        <v>0</v>
      </c>
    </row>
    <row r="140" spans="1:65" s="2" customFormat="1" ht="24.2" customHeight="1">
      <c r="A140" s="31"/>
      <c r="B140" s="32"/>
      <c r="C140" s="192" t="s">
        <v>120</v>
      </c>
      <c r="D140" s="192" t="s">
        <v>123</v>
      </c>
      <c r="E140" s="193" t="s">
        <v>395</v>
      </c>
      <c r="F140" s="194" t="s">
        <v>396</v>
      </c>
      <c r="G140" s="195" t="s">
        <v>147</v>
      </c>
      <c r="H140" s="196">
        <v>55</v>
      </c>
      <c r="I140" s="197"/>
      <c r="J140" s="198">
        <f t="shared" ref="J140:J147" si="10">ROUND(I140*H140,2)</f>
        <v>0</v>
      </c>
      <c r="K140" s="199"/>
      <c r="L140" s="36"/>
      <c r="M140" s="200" t="s">
        <v>1</v>
      </c>
      <c r="N140" s="201" t="s">
        <v>39</v>
      </c>
      <c r="O140" s="72"/>
      <c r="P140" s="202">
        <f t="shared" ref="P140:P147" si="11">O140*H140</f>
        <v>0</v>
      </c>
      <c r="Q140" s="202">
        <v>0</v>
      </c>
      <c r="R140" s="202">
        <f t="shared" ref="R140:R147" si="12">Q140*H140</f>
        <v>0</v>
      </c>
      <c r="S140" s="202">
        <v>1E-3</v>
      </c>
      <c r="T140" s="203">
        <f t="shared" ref="T140:T147" si="13">S140*H140</f>
        <v>5.5E-2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132</v>
      </c>
      <c r="AT140" s="204" t="s">
        <v>123</v>
      </c>
      <c r="AU140" s="204" t="s">
        <v>128</v>
      </c>
      <c r="AY140" s="14" t="s">
        <v>119</v>
      </c>
      <c r="BE140" s="205">
        <f t="shared" ref="BE140:BE147" si="14">IF(N140="základná",J140,0)</f>
        <v>0</v>
      </c>
      <c r="BF140" s="205">
        <f t="shared" ref="BF140:BF147" si="15">IF(N140="znížená",J140,0)</f>
        <v>0</v>
      </c>
      <c r="BG140" s="205">
        <f t="shared" ref="BG140:BG147" si="16">IF(N140="zákl. prenesená",J140,0)</f>
        <v>0</v>
      </c>
      <c r="BH140" s="205">
        <f t="shared" ref="BH140:BH147" si="17">IF(N140="zníž. prenesená",J140,0)</f>
        <v>0</v>
      </c>
      <c r="BI140" s="205">
        <f t="shared" ref="BI140:BI147" si="18">IF(N140="nulová",J140,0)</f>
        <v>0</v>
      </c>
      <c r="BJ140" s="14" t="s">
        <v>128</v>
      </c>
      <c r="BK140" s="205">
        <f t="shared" ref="BK140:BK147" si="19">ROUND(I140*H140,2)</f>
        <v>0</v>
      </c>
      <c r="BL140" s="14" t="s">
        <v>132</v>
      </c>
      <c r="BM140" s="204" t="s">
        <v>397</v>
      </c>
    </row>
    <row r="141" spans="1:65" s="2" customFormat="1" ht="24.2" customHeight="1">
      <c r="A141" s="31"/>
      <c r="B141" s="32"/>
      <c r="C141" s="192" t="s">
        <v>300</v>
      </c>
      <c r="D141" s="192" t="s">
        <v>123</v>
      </c>
      <c r="E141" s="193" t="s">
        <v>398</v>
      </c>
      <c r="F141" s="194" t="s">
        <v>399</v>
      </c>
      <c r="G141" s="195" t="s">
        <v>147</v>
      </c>
      <c r="H141" s="196">
        <v>55</v>
      </c>
      <c r="I141" s="197"/>
      <c r="J141" s="198">
        <f t="shared" si="10"/>
        <v>0</v>
      </c>
      <c r="K141" s="199"/>
      <c r="L141" s="36"/>
      <c r="M141" s="200" t="s">
        <v>1</v>
      </c>
      <c r="N141" s="201" t="s">
        <v>39</v>
      </c>
      <c r="O141" s="72"/>
      <c r="P141" s="202">
        <f t="shared" si="11"/>
        <v>0</v>
      </c>
      <c r="Q141" s="202">
        <v>2.0000000000000002E-5</v>
      </c>
      <c r="R141" s="202">
        <f t="shared" si="12"/>
        <v>1.1000000000000001E-3</v>
      </c>
      <c r="S141" s="202">
        <v>0</v>
      </c>
      <c r="T141" s="203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132</v>
      </c>
      <c r="AT141" s="204" t="s">
        <v>123</v>
      </c>
      <c r="AU141" s="204" t="s">
        <v>128</v>
      </c>
      <c r="AY141" s="14" t="s">
        <v>119</v>
      </c>
      <c r="BE141" s="205">
        <f t="shared" si="14"/>
        <v>0</v>
      </c>
      <c r="BF141" s="205">
        <f t="shared" si="15"/>
        <v>0</v>
      </c>
      <c r="BG141" s="205">
        <f t="shared" si="16"/>
        <v>0</v>
      </c>
      <c r="BH141" s="205">
        <f t="shared" si="17"/>
        <v>0</v>
      </c>
      <c r="BI141" s="205">
        <f t="shared" si="18"/>
        <v>0</v>
      </c>
      <c r="BJ141" s="14" t="s">
        <v>128</v>
      </c>
      <c r="BK141" s="205">
        <f t="shared" si="19"/>
        <v>0</v>
      </c>
      <c r="BL141" s="14" t="s">
        <v>132</v>
      </c>
      <c r="BM141" s="204" t="s">
        <v>400</v>
      </c>
    </row>
    <row r="142" spans="1:65" s="2" customFormat="1" ht="16.5" customHeight="1">
      <c r="A142" s="31"/>
      <c r="B142" s="32"/>
      <c r="C142" s="206" t="s">
        <v>296</v>
      </c>
      <c r="D142" s="206" t="s">
        <v>149</v>
      </c>
      <c r="E142" s="207" t="s">
        <v>401</v>
      </c>
      <c r="F142" s="208" t="s">
        <v>402</v>
      </c>
      <c r="G142" s="209" t="s">
        <v>147</v>
      </c>
      <c r="H142" s="210">
        <v>55.55</v>
      </c>
      <c r="I142" s="211"/>
      <c r="J142" s="212">
        <f t="shared" si="10"/>
        <v>0</v>
      </c>
      <c r="K142" s="213"/>
      <c r="L142" s="214"/>
      <c r="M142" s="215" t="s">
        <v>1</v>
      </c>
      <c r="N142" s="216" t="s">
        <v>39</v>
      </c>
      <c r="O142" s="72"/>
      <c r="P142" s="202">
        <f t="shared" si="11"/>
        <v>0</v>
      </c>
      <c r="Q142" s="202">
        <v>5.0000000000000001E-4</v>
      </c>
      <c r="R142" s="202">
        <f t="shared" si="12"/>
        <v>2.7774999999999998E-2</v>
      </c>
      <c r="S142" s="202">
        <v>0</v>
      </c>
      <c r="T142" s="203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152</v>
      </c>
      <c r="AT142" s="204" t="s">
        <v>149</v>
      </c>
      <c r="AU142" s="204" t="s">
        <v>128</v>
      </c>
      <c r="AY142" s="14" t="s">
        <v>119</v>
      </c>
      <c r="BE142" s="205">
        <f t="shared" si="14"/>
        <v>0</v>
      </c>
      <c r="BF142" s="205">
        <f t="shared" si="15"/>
        <v>0</v>
      </c>
      <c r="BG142" s="205">
        <f t="shared" si="16"/>
        <v>0</v>
      </c>
      <c r="BH142" s="205">
        <f t="shared" si="17"/>
        <v>0</v>
      </c>
      <c r="BI142" s="205">
        <f t="shared" si="18"/>
        <v>0</v>
      </c>
      <c r="BJ142" s="14" t="s">
        <v>128</v>
      </c>
      <c r="BK142" s="205">
        <f t="shared" si="19"/>
        <v>0</v>
      </c>
      <c r="BL142" s="14" t="s">
        <v>132</v>
      </c>
      <c r="BM142" s="204" t="s">
        <v>403</v>
      </c>
    </row>
    <row r="143" spans="1:65" s="2" customFormat="1" ht="33" customHeight="1">
      <c r="A143" s="31"/>
      <c r="B143" s="32"/>
      <c r="C143" s="192" t="s">
        <v>180</v>
      </c>
      <c r="D143" s="192" t="s">
        <v>123</v>
      </c>
      <c r="E143" s="193" t="s">
        <v>404</v>
      </c>
      <c r="F143" s="194" t="s">
        <v>405</v>
      </c>
      <c r="G143" s="195" t="s">
        <v>126</v>
      </c>
      <c r="H143" s="196">
        <v>184</v>
      </c>
      <c r="I143" s="197"/>
      <c r="J143" s="198">
        <f t="shared" si="10"/>
        <v>0</v>
      </c>
      <c r="K143" s="199"/>
      <c r="L143" s="36"/>
      <c r="M143" s="200" t="s">
        <v>1</v>
      </c>
      <c r="N143" s="201" t="s">
        <v>39</v>
      </c>
      <c r="O143" s="72"/>
      <c r="P143" s="202">
        <f t="shared" si="11"/>
        <v>0</v>
      </c>
      <c r="Q143" s="202">
        <v>0</v>
      </c>
      <c r="R143" s="202">
        <f t="shared" si="12"/>
        <v>0</v>
      </c>
      <c r="S143" s="202">
        <v>1.4999999999999999E-2</v>
      </c>
      <c r="T143" s="203">
        <f t="shared" si="13"/>
        <v>2.76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132</v>
      </c>
      <c r="AT143" s="204" t="s">
        <v>123</v>
      </c>
      <c r="AU143" s="204" t="s">
        <v>128</v>
      </c>
      <c r="AY143" s="14" t="s">
        <v>119</v>
      </c>
      <c r="BE143" s="205">
        <f t="shared" si="14"/>
        <v>0</v>
      </c>
      <c r="BF143" s="205">
        <f t="shared" si="15"/>
        <v>0</v>
      </c>
      <c r="BG143" s="205">
        <f t="shared" si="16"/>
        <v>0</v>
      </c>
      <c r="BH143" s="205">
        <f t="shared" si="17"/>
        <v>0</v>
      </c>
      <c r="BI143" s="205">
        <f t="shared" si="18"/>
        <v>0</v>
      </c>
      <c r="BJ143" s="14" t="s">
        <v>128</v>
      </c>
      <c r="BK143" s="205">
        <f t="shared" si="19"/>
        <v>0</v>
      </c>
      <c r="BL143" s="14" t="s">
        <v>132</v>
      </c>
      <c r="BM143" s="204" t="s">
        <v>406</v>
      </c>
    </row>
    <row r="144" spans="1:65" s="2" customFormat="1" ht="24.2" customHeight="1">
      <c r="A144" s="31"/>
      <c r="B144" s="32"/>
      <c r="C144" s="192" t="s">
        <v>202</v>
      </c>
      <c r="D144" s="192" t="s">
        <v>123</v>
      </c>
      <c r="E144" s="193" t="s">
        <v>407</v>
      </c>
      <c r="F144" s="194" t="s">
        <v>408</v>
      </c>
      <c r="G144" s="195" t="s">
        <v>126</v>
      </c>
      <c r="H144" s="196">
        <v>184</v>
      </c>
      <c r="I144" s="197"/>
      <c r="J144" s="198">
        <f t="shared" si="10"/>
        <v>0</v>
      </c>
      <c r="K144" s="199"/>
      <c r="L144" s="36"/>
      <c r="M144" s="200" t="s">
        <v>1</v>
      </c>
      <c r="N144" s="201" t="s">
        <v>39</v>
      </c>
      <c r="O144" s="72"/>
      <c r="P144" s="202">
        <f t="shared" si="11"/>
        <v>0</v>
      </c>
      <c r="Q144" s="202">
        <v>0</v>
      </c>
      <c r="R144" s="202">
        <f t="shared" si="12"/>
        <v>0</v>
      </c>
      <c r="S144" s="202">
        <v>0</v>
      </c>
      <c r="T144" s="203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132</v>
      </c>
      <c r="AT144" s="204" t="s">
        <v>123</v>
      </c>
      <c r="AU144" s="204" t="s">
        <v>128</v>
      </c>
      <c r="AY144" s="14" t="s">
        <v>119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4" t="s">
        <v>128</v>
      </c>
      <c r="BK144" s="205">
        <f t="shared" si="19"/>
        <v>0</v>
      </c>
      <c r="BL144" s="14" t="s">
        <v>132</v>
      </c>
      <c r="BM144" s="204" t="s">
        <v>409</v>
      </c>
    </row>
    <row r="145" spans="1:65" s="2" customFormat="1" ht="24.2" customHeight="1">
      <c r="A145" s="31"/>
      <c r="B145" s="32"/>
      <c r="C145" s="206" t="s">
        <v>198</v>
      </c>
      <c r="D145" s="206" t="s">
        <v>149</v>
      </c>
      <c r="E145" s="207" t="s">
        <v>410</v>
      </c>
      <c r="F145" s="208" t="s">
        <v>411</v>
      </c>
      <c r="G145" s="209" t="s">
        <v>126</v>
      </c>
      <c r="H145" s="210">
        <v>189.52</v>
      </c>
      <c r="I145" s="211"/>
      <c r="J145" s="212">
        <f t="shared" si="10"/>
        <v>0</v>
      </c>
      <c r="K145" s="213"/>
      <c r="L145" s="214"/>
      <c r="M145" s="215" t="s">
        <v>1</v>
      </c>
      <c r="N145" s="216" t="s">
        <v>39</v>
      </c>
      <c r="O145" s="72"/>
      <c r="P145" s="202">
        <f t="shared" si="11"/>
        <v>0</v>
      </c>
      <c r="Q145" s="202">
        <v>8.0000000000000002E-3</v>
      </c>
      <c r="R145" s="202">
        <f t="shared" si="12"/>
        <v>1.5161600000000002</v>
      </c>
      <c r="S145" s="202">
        <v>0</v>
      </c>
      <c r="T145" s="203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152</v>
      </c>
      <c r="AT145" s="204" t="s">
        <v>149</v>
      </c>
      <c r="AU145" s="204" t="s">
        <v>128</v>
      </c>
      <c r="AY145" s="14" t="s">
        <v>119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4" t="s">
        <v>128</v>
      </c>
      <c r="BK145" s="205">
        <f t="shared" si="19"/>
        <v>0</v>
      </c>
      <c r="BL145" s="14" t="s">
        <v>132</v>
      </c>
      <c r="BM145" s="204" t="s">
        <v>412</v>
      </c>
    </row>
    <row r="146" spans="1:65" s="2" customFormat="1" ht="21.75" customHeight="1">
      <c r="A146" s="31"/>
      <c r="B146" s="32"/>
      <c r="C146" s="192" t="s">
        <v>132</v>
      </c>
      <c r="D146" s="192" t="s">
        <v>123</v>
      </c>
      <c r="E146" s="193" t="s">
        <v>413</v>
      </c>
      <c r="F146" s="194" t="s">
        <v>414</v>
      </c>
      <c r="G146" s="195" t="s">
        <v>126</v>
      </c>
      <c r="H146" s="196">
        <v>184</v>
      </c>
      <c r="I146" s="197"/>
      <c r="J146" s="198">
        <f t="shared" si="10"/>
        <v>0</v>
      </c>
      <c r="K146" s="199"/>
      <c r="L146" s="36"/>
      <c r="M146" s="200" t="s">
        <v>1</v>
      </c>
      <c r="N146" s="201" t="s">
        <v>39</v>
      </c>
      <c r="O146" s="72"/>
      <c r="P146" s="202">
        <f t="shared" si="11"/>
        <v>0</v>
      </c>
      <c r="Q146" s="202">
        <v>0</v>
      </c>
      <c r="R146" s="202">
        <f t="shared" si="12"/>
        <v>0</v>
      </c>
      <c r="S146" s="202">
        <v>0</v>
      </c>
      <c r="T146" s="203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132</v>
      </c>
      <c r="AT146" s="204" t="s">
        <v>123</v>
      </c>
      <c r="AU146" s="204" t="s">
        <v>128</v>
      </c>
      <c r="AY146" s="14" t="s">
        <v>119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4" t="s">
        <v>128</v>
      </c>
      <c r="BK146" s="205">
        <f t="shared" si="19"/>
        <v>0</v>
      </c>
      <c r="BL146" s="14" t="s">
        <v>132</v>
      </c>
      <c r="BM146" s="204" t="s">
        <v>415</v>
      </c>
    </row>
    <row r="147" spans="1:65" s="2" customFormat="1" ht="24.2" customHeight="1">
      <c r="A147" s="31"/>
      <c r="B147" s="32"/>
      <c r="C147" s="192" t="s">
        <v>193</v>
      </c>
      <c r="D147" s="192" t="s">
        <v>123</v>
      </c>
      <c r="E147" s="193" t="s">
        <v>416</v>
      </c>
      <c r="F147" s="194" t="s">
        <v>417</v>
      </c>
      <c r="G147" s="195" t="s">
        <v>160</v>
      </c>
      <c r="H147" s="217"/>
      <c r="I147" s="197"/>
      <c r="J147" s="198">
        <f t="shared" si="10"/>
        <v>0</v>
      </c>
      <c r="K147" s="199"/>
      <c r="L147" s="36"/>
      <c r="M147" s="218" t="s">
        <v>1</v>
      </c>
      <c r="N147" s="219" t="s">
        <v>39</v>
      </c>
      <c r="O147" s="220"/>
      <c r="P147" s="221">
        <f t="shared" si="11"/>
        <v>0</v>
      </c>
      <c r="Q147" s="221">
        <v>0</v>
      </c>
      <c r="R147" s="221">
        <f t="shared" si="12"/>
        <v>0</v>
      </c>
      <c r="S147" s="221">
        <v>0</v>
      </c>
      <c r="T147" s="222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132</v>
      </c>
      <c r="AT147" s="204" t="s">
        <v>123</v>
      </c>
      <c r="AU147" s="204" t="s">
        <v>128</v>
      </c>
      <c r="AY147" s="14" t="s">
        <v>119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128</v>
      </c>
      <c r="BK147" s="205">
        <f t="shared" si="19"/>
        <v>0</v>
      </c>
      <c r="BL147" s="14" t="s">
        <v>132</v>
      </c>
      <c r="BM147" s="204" t="s">
        <v>418</v>
      </c>
    </row>
    <row r="148" spans="1:65" s="2" customFormat="1" ht="6.95" customHeight="1">
      <c r="A148" s="31"/>
      <c r="B148" s="55"/>
      <c r="C148" s="56"/>
      <c r="D148" s="56"/>
      <c r="E148" s="56"/>
      <c r="F148" s="56"/>
      <c r="G148" s="56"/>
      <c r="H148" s="56"/>
      <c r="I148" s="56"/>
      <c r="J148" s="56"/>
      <c r="K148" s="56"/>
      <c r="L148" s="36"/>
      <c r="M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</sheetData>
  <sheetProtection algorithmName="SHA-512" hashValue="kQfmtOL9u91k0ioJvZBbYgDvQmi0CkKp3hVpHcoi3WPmjlLqUtVZDlmfX7ZBGZg/oSag/kz/17Tipdx336OWxA==" saltValue="iSQdR7LlI1Bv1+iMTTq0H1Hk8FMVW4PgTv2FdQ0dMBz7d/YJlDY+kcNCb8juUsXVu40qQ53yvFl6OhI+IP1jKA==" spinCount="100000" sheet="1" objects="1" scenarios="1" formatColumns="0" formatRows="0" autoFilter="0"/>
  <autoFilter ref="C121:K14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A - Podhľad</vt:lpstr>
      <vt:lpstr>B - Opravy stien, radiato...</vt:lpstr>
      <vt:lpstr>C - Podlaha</vt:lpstr>
      <vt:lpstr>'A - Podhľad'!Názvy_tlače</vt:lpstr>
      <vt:lpstr>'B - Opravy stien, radiato...'!Názvy_tlače</vt:lpstr>
      <vt:lpstr>'C - Podlaha'!Názvy_tlače</vt:lpstr>
      <vt:lpstr>'Rekapitulácia stavby'!Názvy_tlače</vt:lpstr>
      <vt:lpstr>'A - Podhľad'!Oblasť_tlače</vt:lpstr>
      <vt:lpstr>'B - Opravy stien, radiato...'!Oblasť_tlače</vt:lpstr>
      <vt:lpstr>'C - Podlaha'!Oblasť_tlače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 Loja</dc:creator>
  <cp:lastModifiedBy>Používateľ systému Windows</cp:lastModifiedBy>
  <dcterms:created xsi:type="dcterms:W3CDTF">2021-12-28T14:51:03Z</dcterms:created>
  <dcterms:modified xsi:type="dcterms:W3CDTF">2021-12-29T10:04:51Z</dcterms:modified>
</cp:coreProperties>
</file>